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shortcut-targets-by-id\1NdTmmSeNV43fRHvd_HeUKLfWg2i_mvaf\3 - Ressources\BOA\simulateur de coûts\"/>
    </mc:Choice>
  </mc:AlternateContent>
  <xr:revisionPtr revIDLastSave="0" documentId="13_ncr:1_{C1A5E2E4-4309-4FAA-8BD5-A4412FAD8446}" xr6:coauthVersionLast="47" xr6:coauthVersionMax="47" xr10:uidLastSave="{00000000-0000-0000-0000-000000000000}"/>
  <workbookProtection workbookAlgorithmName="SHA-512" workbookHashValue="DLqmUqOaJRi6PovrGDfhG/YOzoyfp7TJy3ggiAB6OwiBnoj1S+PNKLkXySmgb2D3BCMQdL+Q7FMUf6YGc7bj3A==" workbookSaltValue="Rio5vR5l5FYUJ0eYJyjqYw==" workbookSpinCount="100000" lockStructure="1"/>
  <bookViews>
    <workbookView xWindow="-98" yWindow="-98" windowWidth="21795" windowHeight="13695" xr2:uid="{B9870F75-5E91-469D-8654-2F3C21B4615D}"/>
  </bookViews>
  <sheets>
    <sheet name="Présentation" sheetId="3" r:id="rId1"/>
    <sheet name="Simulateur" sheetId="2" r:id="rId2"/>
    <sheet name="Quelques définitions" sheetId="5" r:id="rId3"/>
    <sheet name="Crédit"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2" l="1"/>
  <c r="G19" i="2"/>
  <c r="M10" i="2"/>
  <c r="M15" i="2"/>
  <c r="G12" i="2"/>
  <c r="G7" i="2"/>
  <c r="I16" i="2"/>
  <c r="J16" i="2"/>
  <c r="H16" i="2"/>
  <c r="H15" i="2"/>
  <c r="H5" i="2"/>
  <c r="H6" i="2" s="1"/>
  <c r="A20" i="2"/>
  <c r="J10" i="2"/>
  <c r="J12" i="2" s="1"/>
  <c r="I10" i="2"/>
  <c r="I11" i="2" s="1"/>
  <c r="H10" i="2"/>
  <c r="H11" i="2" s="1"/>
  <c r="J5" i="2"/>
  <c r="J6" i="2" s="1"/>
  <c r="I5" i="2"/>
  <c r="I6" i="2" s="1"/>
  <c r="I15" i="2"/>
  <c r="J15" i="2"/>
  <c r="J11" i="2" l="1"/>
  <c r="J13" i="2" s="1"/>
  <c r="H7" i="2"/>
  <c r="H8" i="2" s="1"/>
  <c r="J7" i="2"/>
  <c r="J8" i="2" s="1"/>
  <c r="I7" i="2"/>
  <c r="I8" i="2" s="1"/>
  <c r="H12" i="2"/>
  <c r="H13" i="2" s="1"/>
  <c r="I12" i="2"/>
  <c r="I13" i="2" s="1"/>
  <c r="K12" i="2" l="1"/>
  <c r="K7" i="2"/>
  <c r="J18" i="2"/>
  <c r="I18" i="2" l="1"/>
  <c r="K16" i="2"/>
  <c r="H18" i="2"/>
  <c r="K15" i="2"/>
  <c r="K10" i="2"/>
  <c r="K5" i="2"/>
  <c r="K18" i="2" l="1"/>
  <c r="M17" i="2" s="1"/>
  <c r="K8" i="2"/>
  <c r="M5" i="2" s="1"/>
  <c r="K11" i="2"/>
  <c r="K13" i="2"/>
  <c r="M11" i="2" s="1"/>
  <c r="K6" i="2"/>
</calcChain>
</file>

<file path=xl/sharedStrings.xml><?xml version="1.0" encoding="utf-8"?>
<sst xmlns="http://schemas.openxmlformats.org/spreadsheetml/2006/main" count="79" uniqueCount="63">
  <si>
    <t>Quelle est l'année de création de votre entreprise ?</t>
  </si>
  <si>
    <t>Quel est son nombre de salariés ?</t>
  </si>
  <si>
    <t>inférieur à 50 M€</t>
  </si>
  <si>
    <t>inférieur à 250</t>
  </si>
  <si>
    <t>supérieur à 250</t>
  </si>
  <si>
    <t>Avez-vous le statut de JEI ?</t>
  </si>
  <si>
    <t>oui</t>
  </si>
  <si>
    <t xml:space="preserve">non </t>
  </si>
  <si>
    <t>si non, et les indices laisse à pense que possible alors mettre une alerte</t>
  </si>
  <si>
    <t>Quelle part de son temps passera-t-elle en R&amp;D ?</t>
  </si>
  <si>
    <t>N</t>
  </si>
  <si>
    <t>N+1</t>
  </si>
  <si>
    <t>N+2</t>
  </si>
  <si>
    <t>non</t>
  </si>
  <si>
    <t>ne sais pas</t>
  </si>
  <si>
    <t xml:space="preserve">montant à mettre si oui </t>
  </si>
  <si>
    <t>supérieur à 50 M€</t>
  </si>
  <si>
    <t>Quel sera le salaire annuel brut de cette personne ?</t>
  </si>
  <si>
    <t>CIR récupérable</t>
  </si>
  <si>
    <t>Coût réel</t>
  </si>
  <si>
    <t>sur 3 ans</t>
  </si>
  <si>
    <t>Coût annuel chargé d'un salarié classique (ingénieur, ou docteur)</t>
  </si>
  <si>
    <t>Coût annuel chargé d'un salarié jeune docteur</t>
  </si>
  <si>
    <t>L'équipe Calvinnov</t>
  </si>
  <si>
    <t>bonjour@calvinnov.fr</t>
  </si>
  <si>
    <t>calvinnov.fr</t>
  </si>
  <si>
    <t>Simulateur du coût d'embauche</t>
  </si>
  <si>
    <t>Cette évaluation des coûts d'embauche est fournie à titre informatif uniquement. 
Besoin d'un accompagnement complet ? Nous sommes là pour vous guider de la conception de votre projet à la recherche de financement. Notre expertise vous aide à définir l'état du marché et l'état de l'art au démarrage et à élaborer une stratégie ciblée.</t>
  </si>
  <si>
    <t xml:space="preserve"> </t>
  </si>
  <si>
    <t>Quelle part de son temps passera-t-elle en innovation ?</t>
  </si>
  <si>
    <t xml:space="preserve">Nous avons conçu cet outil pour vous aider dans vos réflexions. Une dizaine de questions simples vont permettre d'éclairer vos choix. Nous avons considéré la possibilité du statut JEI, du CIR et du CII. </t>
  </si>
  <si>
    <t xml:space="preserve">Nous partageons cet outil sous la licence Créative Commons BY-NC, ce qui implique les points suivants : </t>
  </si>
  <si>
    <t>Bien à vous,</t>
  </si>
  <si>
    <r>
      <rPr>
        <b/>
        <i/>
        <u/>
        <sz val="10"/>
        <color theme="4"/>
        <rFont val="Open Sans"/>
        <family val="2"/>
      </rPr>
      <t>Attribution</t>
    </r>
    <r>
      <rPr>
        <i/>
        <sz val="10"/>
        <color theme="4"/>
        <rFont val="Open Sans"/>
        <family val="2"/>
      </rPr>
      <t xml:space="preserve"> : Vous êtes libre d'utiliser notre outil à condition de l'attribuer à son auteur en citant son nom, c’est-à-dire Calvinnov.</t>
    </r>
  </si>
  <si>
    <r>
      <rPr>
        <b/>
        <i/>
        <u/>
        <sz val="10"/>
        <color theme="4"/>
        <rFont val="Open Sans"/>
        <family val="2"/>
      </rPr>
      <t>Non-commercial</t>
    </r>
    <r>
      <rPr>
        <i/>
        <sz val="10"/>
        <color theme="4"/>
        <rFont val="Open Sans"/>
        <family val="2"/>
      </rPr>
      <t xml:space="preserve"> : Vous ne pouvez pas vendre cet outil ou des prestations réalisées sur la base de l'outil sans notre autorisation préalable.</t>
    </r>
  </si>
  <si>
    <t>Quel est son chiffre d'affaires ?</t>
  </si>
  <si>
    <t>Ce contrat pourra-t-il être son 1er CDI ?</t>
  </si>
  <si>
    <t>Découvrez notre simulateur de coût d'embauche !
Lorsqu'une entreprise grandit, elle a besoin d'embaucher. Oui mais voilà, ingénieur, doctorant, docteur ? Quel est le profil qui, pour un même salaire, sera le plus intéressant pour votre projet de recherche ?</t>
  </si>
  <si>
    <t>Cas classique (ingénieur ou docteur non éligible au statut de jeune docteur)</t>
  </si>
  <si>
    <t>Cas du jeune docteur (1er CDI depuis son doctorat + pas de réduction de l'effectif R&amp;D)</t>
  </si>
  <si>
    <t>Coût annuel chargé d'un doctorant cifre + encadrement académique</t>
  </si>
  <si>
    <t>Je simule ma future embauche</t>
  </si>
  <si>
    <t>Cas du doctorant Cifre (Bac+5 préparant une thèse en entreprise - soutien annuel de 14k€ de l'ANRT)</t>
  </si>
  <si>
    <t>CIR</t>
  </si>
  <si>
    <t>CII</t>
  </si>
  <si>
    <t>JD</t>
  </si>
  <si>
    <t>JEI</t>
  </si>
  <si>
    <t>Le jeune docteur est un statut particulier lié au CIR. Il permet de bonifier de façon très importante les salaires des docteurs pendant 24 mois aux strictes conditions suivantes :
- il s'agit de leur 1er CDI en tant que chercheur,
- l'effectif de l'équipe de R&amp;D n'a pas diminué par rapport à l'année précédente.</t>
  </si>
  <si>
    <t>Quelques définitions importantes</t>
  </si>
  <si>
    <t>retour au simulateur</t>
  </si>
  <si>
    <t xml:space="preserve">Il est possible que la thèse Cifre soit éligible à un Crédit d'Impôt Recherche Collaborative, dont le taux est bonifié par rapport au CIR. La thèse Cifre peut donc coûter moins cher. Cependant, il y a de plusieurs conditions à valider. Parlons-en ! </t>
  </si>
  <si>
    <t>Nous vous invitons à utiliser et à partager cet outil dans le respect des termes de la licence. 
N'hésitez pas à nous faire des retours sur l'usage que vous en faites ou à nous partager votre avis.</t>
  </si>
  <si>
    <t xml:space="preserve">L'ingénieur, ou bac+5, est souvent la solution la plus évidente. Parfois, il, ou elle, a même déjà fait son stage ou son alternance chez vous. Bien formée, cette personne débute sa carrière. Il est possible de l'embaucher directement en tant qu'ingénieur de recherche, mais connaissez-vous les alternatives ? 
Un jeune ingénieur, ou bac+5, peut prétendre à une thèse Cifre. La thèse Cifre est un atout pour votre R&amp;D, car il s'agit d'une collaboration avec un laboratoire académique qui oriente les travaux de recherche. Des publications peuvent également être faites durant la période pour valoriser ces travaux de recherche. Cette collaboration et ces publications sont des éléments très intéressants pour sécuriser une demande de CIR. 
Ce dispositif permet de former un chercheur à vos problématiques propres, ce qui implique que le doctorant doit se consacrer uniquement à son travail de recherche. Il bénéficie, à l'issue de sa thèse, du statut jeune docteur.
L'embauche d'un jeune docteur est très avantageuse. Le jeune docteur peut être un docteur qui vient d'obtenir son doctorat, c'est-à-dire un ingénieur/bac+5 avec déjà 3 ans d'expérience en recherche, ou un docteur qui a enchainé plusieurs CDD, souvent des post-doc de mission de recherche ou de gestion de projets de recherche, et donc ayant une grande expérience professionnelle. Dans un cas comme l'autre, il s'agit de personnes disposant de réelles compétences professionnelles en recherche qui sauront porter un projet de recherche. Ce PhD peut partager son temps à des travaux de recherche et à des travaux de production, d'encadrement ou de commercial. </t>
  </si>
  <si>
    <t>Quelle évolution pour l'effectif de votre équipe de R&amp;D ?</t>
  </si>
  <si>
    <t>Si vous avez déjà un ordre d'idée du coût d'encadrement de la thèse Cifre, quel serait ce montant ? Si vous ne savez pas, laissez vide, l'outil utilisera alors 14000€.</t>
  </si>
  <si>
    <t>Le Crédit Impôt Recherche est un dispositif fiscal qui permet de réduire l'impôt sur les sociétés dû en valorisant les travaux de R&amp;D. La R&amp;D est à comprendre comme la création structurée de connaissances, y compris de connaissances intégrées dans des produits et procédés. Elle se caractérise par 5 critères :
- Critère de nouveauté ;
- Critère de créativité ;
- Critère d'incertitude ;
- Critère de systématique ;
- Critère de transférabilité et/ou reproductibilité.</t>
  </si>
  <si>
    <t>Le Crédit Impôt Innovation est le pendant du CIR, mais consacré aux travaux d'innovation. Plusieurs conditions s'appliquent :
1. Seules les innovations de produits sont éligibles ;
2. Seules les PME au sens européen du terme, c’est-à-dire ayant un effectif inférieur à 250 personnes, et soit un CA ne dépassant pas 50M€ soit un bilan annuel inférieur à 43M€.</t>
  </si>
  <si>
    <t>Le statut JEI (Jeune Entreprise Innovante) est un statut qui permet de réduire fortement les charges patronales des personnes majoritairement affectées à la RDI. Pour obtenir ce statut, l'entreprise doit remplir un certain nombre de conditions :
- avoir moins de 8 ans ;
- être créé ex nihilo ;
- être une PME au sens européen du terme, c’est-à-dire ayant un effectif inférieur à 250 personnes, et soit un CA ne dépassant pas 50M€ soit un bilan annuel inférieur à 43M€ ;
- être détenue pour 50% au minimum par (i) des personnes physiques ou, (ii) un autre JEI détenue au moins à 50 % par des personnes physiques ou, (iii) une association ou fondation reconnue d'utilité publique à caractère scientifique ou, (iv) un établissement public de recherche et d'enseignement ou une de ses filiales ou, (v) une société d'investissement ;
- avoir 15% de dépenses en R&amp;D au sens du CIR.</t>
  </si>
  <si>
    <t>Plus d'info sur :</t>
  </si>
  <si>
    <t>Le doctorant Cifre consacrant son temps à la R&amp;D, il n'y a pas de CII possible.</t>
  </si>
  <si>
    <t>augmentation</t>
  </si>
  <si>
    <t>diminution</t>
  </si>
  <si>
    <t>stabilisation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</si>
</sst>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39"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Open Sans"/>
      <family val="2"/>
    </font>
    <font>
      <sz val="10"/>
      <color rgb="FF000A3C"/>
      <name val="Open Sans"/>
      <family val="2"/>
    </font>
    <font>
      <b/>
      <sz val="10"/>
      <color rgb="FF000A3C"/>
      <name val="Open Sans"/>
      <family val="2"/>
    </font>
    <font>
      <sz val="10"/>
      <color theme="1"/>
      <name val="Open Sans"/>
      <family val="2"/>
    </font>
    <font>
      <sz val="11"/>
      <color rgb="FF000A3C"/>
      <name val="Open Sans"/>
      <family val="2"/>
    </font>
    <font>
      <b/>
      <i/>
      <sz val="11"/>
      <color rgb="FF000A3C"/>
      <name val="Open Sans"/>
      <family val="2"/>
    </font>
    <font>
      <i/>
      <sz val="10"/>
      <color theme="4" tint="9.9978637043366805E-2"/>
      <name val="Open Sans"/>
      <family val="2"/>
    </font>
    <font>
      <b/>
      <sz val="10"/>
      <color theme="0"/>
      <name val="Open Sans"/>
      <family val="2"/>
    </font>
    <font>
      <sz val="10"/>
      <color theme="2"/>
      <name val="Open Sans"/>
      <family val="2"/>
    </font>
    <font>
      <b/>
      <sz val="10"/>
      <color theme="1"/>
      <name val="Open Sans"/>
      <family val="2"/>
    </font>
    <font>
      <b/>
      <sz val="20"/>
      <color rgb="FF000A3C"/>
      <name val="Open Sans"/>
      <family val="2"/>
    </font>
    <font>
      <sz val="9.5"/>
      <color theme="1"/>
      <name val="Open Sans"/>
      <family val="2"/>
    </font>
    <font>
      <i/>
      <sz val="10"/>
      <color theme="1"/>
      <name val="Open Sans"/>
      <family val="2"/>
    </font>
    <font>
      <sz val="20"/>
      <color theme="1"/>
      <name val="Brush Script MT"/>
      <family val="4"/>
    </font>
    <font>
      <u/>
      <sz val="11"/>
      <color rgb="FF0000FF"/>
      <name val="Open Sans"/>
      <family val="2"/>
    </font>
    <font>
      <u/>
      <sz val="11"/>
      <color theme="10"/>
      <name val="Open Sans"/>
      <family val="2"/>
    </font>
    <font>
      <sz val="10"/>
      <color theme="0"/>
      <name val="Open Sans"/>
      <family val="2"/>
    </font>
    <font>
      <sz val="9"/>
      <color theme="1"/>
      <name val="Open Sans"/>
      <family val="2"/>
    </font>
    <font>
      <b/>
      <sz val="9"/>
      <color theme="1"/>
      <name val="Open Sans"/>
      <family val="2"/>
    </font>
    <font>
      <i/>
      <sz val="9"/>
      <color theme="4" tint="9.9978637043366805E-2"/>
      <name val="Open Sans"/>
      <family val="2"/>
    </font>
    <font>
      <b/>
      <i/>
      <sz val="9"/>
      <color theme="4" tint="9.9978637043366805E-2"/>
      <name val="Open Sans"/>
      <family val="2"/>
    </font>
    <font>
      <sz val="10"/>
      <color theme="4"/>
      <name val="Open Sans"/>
      <family val="2"/>
    </font>
    <font>
      <i/>
      <sz val="10"/>
      <color theme="4"/>
      <name val="Open Sans"/>
      <family val="2"/>
    </font>
    <font>
      <b/>
      <i/>
      <u/>
      <sz val="10"/>
      <color theme="4"/>
      <name val="Open Sans"/>
      <family val="2"/>
    </font>
    <font>
      <sz val="10"/>
      <color rgb="FF000000"/>
      <name val="Open Sans"/>
      <family val="2"/>
    </font>
    <font>
      <b/>
      <u/>
      <sz val="10"/>
      <color theme="5"/>
      <name val="Open Sans"/>
      <family val="2"/>
    </font>
    <font>
      <b/>
      <sz val="10"/>
      <color theme="6"/>
      <name val="Open Sans"/>
      <family val="2"/>
    </font>
    <font>
      <b/>
      <sz val="11"/>
      <color rgb="FF000A3C"/>
      <name val="Open Sans"/>
      <family val="2"/>
    </font>
    <font>
      <b/>
      <u/>
      <sz val="14"/>
      <color theme="0"/>
      <name val="Calibri"/>
      <family val="2"/>
      <scheme val="minor"/>
    </font>
    <font>
      <b/>
      <i/>
      <sz val="10"/>
      <name val="Open Sans"/>
      <family val="2"/>
    </font>
    <font>
      <b/>
      <sz val="9.5"/>
      <color theme="6"/>
      <name val="Open Sans"/>
      <family val="2"/>
    </font>
    <font>
      <b/>
      <sz val="11"/>
      <color theme="1"/>
      <name val="Open Sans"/>
      <family val="2"/>
    </font>
    <font>
      <b/>
      <sz val="14"/>
      <color theme="6"/>
      <name val="Open Sans"/>
      <family val="2"/>
    </font>
    <font>
      <sz val="9"/>
      <color theme="0" tint="-0.34998626667073579"/>
      <name val="Open Sans"/>
      <family val="2"/>
    </font>
    <font>
      <b/>
      <u/>
      <sz val="11"/>
      <color theme="0"/>
      <name val="Calibri"/>
      <family val="2"/>
      <scheme val="minor"/>
    </font>
    <font>
      <b/>
      <u/>
      <sz val="12"/>
      <color theme="0"/>
      <name val="Calibri"/>
      <family val="2"/>
      <scheme val="minor"/>
    </font>
  </fonts>
  <fills count="9">
    <fill>
      <patternFill patternType="none"/>
    </fill>
    <fill>
      <patternFill patternType="gray125"/>
    </fill>
    <fill>
      <patternFill patternType="solid">
        <fgColor theme="4" tint="0.89999084444715716"/>
        <bgColor indexed="64"/>
      </patternFill>
    </fill>
    <fill>
      <patternFill patternType="solid">
        <fgColor theme="4"/>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79998168889431442"/>
        <bgColor indexed="64"/>
      </patternFill>
    </fill>
    <fill>
      <patternFill patternType="solid">
        <fgColor theme="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medium">
        <color theme="0" tint="-0.24994659260841701"/>
      </right>
      <top/>
      <bottom style="medium">
        <color theme="0" tint="-0.24994659260841701"/>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86">
    <xf numFmtId="0" fontId="0" fillId="0" borderId="0" xfId="0"/>
    <xf numFmtId="0" fontId="3" fillId="0" borderId="0" xfId="0" applyFont="1"/>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horizontal="justify" vertical="center" wrapText="1"/>
    </xf>
    <xf numFmtId="0" fontId="6" fillId="0" borderId="0" xfId="0" applyFont="1" applyAlignment="1">
      <alignment horizontal="justify"/>
    </xf>
    <xf numFmtId="0" fontId="3" fillId="0" borderId="0" xfId="0" applyFont="1" applyAlignment="1">
      <alignment horizontal="justify"/>
    </xf>
    <xf numFmtId="0" fontId="6" fillId="0" borderId="0" xfId="0" applyFont="1" applyAlignment="1">
      <alignment vertical="center" wrapText="1"/>
    </xf>
    <xf numFmtId="0" fontId="6" fillId="0" borderId="0" xfId="0" applyFont="1" applyAlignment="1">
      <alignment horizontal="left" vertical="center" wrapText="1"/>
    </xf>
    <xf numFmtId="0" fontId="6" fillId="3" borderId="0" xfId="0" applyFont="1" applyFill="1" applyAlignment="1">
      <alignment vertical="center" wrapText="1"/>
    </xf>
    <xf numFmtId="0" fontId="6" fillId="0" borderId="0" xfId="0" applyFont="1"/>
    <xf numFmtId="0" fontId="11" fillId="3" borderId="0" xfId="0" applyFont="1" applyFill="1"/>
    <xf numFmtId="0" fontId="6" fillId="3" borderId="0" xfId="0" applyFont="1" applyFill="1"/>
    <xf numFmtId="0" fontId="6" fillId="0" borderId="0" xfId="0" applyFont="1" applyAlignment="1">
      <alignment vertical="center"/>
    </xf>
    <xf numFmtId="0" fontId="6" fillId="3" borderId="0" xfId="0" applyFont="1" applyFill="1" applyAlignment="1">
      <alignment vertical="center"/>
    </xf>
    <xf numFmtId="0" fontId="7" fillId="0" borderId="0" xfId="0" applyFont="1" applyAlignment="1">
      <alignment horizontal="justify" vertical="center" wrapText="1"/>
    </xf>
    <xf numFmtId="0" fontId="6" fillId="0" borderId="0" xfId="0" applyFont="1" applyAlignment="1">
      <alignment wrapText="1"/>
    </xf>
    <xf numFmtId="0" fontId="8" fillId="0" borderId="0" xfId="0" applyFont="1" applyAlignment="1">
      <alignment vertical="center" wrapText="1"/>
    </xf>
    <xf numFmtId="0" fontId="16" fillId="0" borderId="0" xfId="0" applyFont="1" applyAlignment="1">
      <alignment horizontal="left"/>
    </xf>
    <xf numFmtId="0" fontId="17" fillId="0" borderId="0" xfId="0" applyFont="1" applyAlignment="1">
      <alignment horizontal="left"/>
    </xf>
    <xf numFmtId="0" fontId="18" fillId="0" borderId="0" xfId="3" applyFont="1" applyAlignment="1">
      <alignment horizontal="left"/>
    </xf>
    <xf numFmtId="0" fontId="24" fillId="0" borderId="0" xfId="0" applyFont="1"/>
    <xf numFmtId="0" fontId="25" fillId="0" borderId="0" xfId="0" applyFont="1" applyAlignment="1">
      <alignment horizontal="left" indent="1"/>
    </xf>
    <xf numFmtId="0" fontId="27" fillId="0" borderId="0" xfId="0" applyFont="1"/>
    <xf numFmtId="0" fontId="19" fillId="0" borderId="0" xfId="0" applyFont="1"/>
    <xf numFmtId="0" fontId="19" fillId="0" borderId="0" xfId="0" applyFont="1" applyAlignment="1">
      <alignment vertical="center"/>
    </xf>
    <xf numFmtId="0" fontId="7" fillId="0" borderId="0" xfId="0" applyFont="1" applyAlignment="1">
      <alignment horizontal="justify" vertical="top" wrapText="1"/>
    </xf>
    <xf numFmtId="0" fontId="30" fillId="0" borderId="0" xfId="0" applyFont="1" applyAlignment="1">
      <alignment horizontal="left" wrapText="1"/>
    </xf>
    <xf numFmtId="0" fontId="28" fillId="0" borderId="0" xfId="0" applyFont="1" applyAlignment="1" applyProtection="1">
      <alignment vertical="center"/>
      <protection hidden="1"/>
    </xf>
    <xf numFmtId="0" fontId="9" fillId="0" borderId="0" xfId="0" applyFont="1" applyProtection="1">
      <protection hidden="1"/>
    </xf>
    <xf numFmtId="0" fontId="6" fillId="0" borderId="0" xfId="0" applyFont="1" applyProtection="1">
      <protection hidden="1"/>
    </xf>
    <xf numFmtId="0" fontId="14" fillId="0" borderId="0" xfId="0" applyFont="1" applyAlignment="1" applyProtection="1">
      <alignment horizontal="justify"/>
      <protection hidden="1"/>
    </xf>
    <xf numFmtId="0" fontId="10" fillId="3" borderId="0" xfId="0" applyFont="1" applyFill="1" applyAlignment="1" applyProtection="1">
      <alignment horizontal="center" vertical="center"/>
      <protection hidden="1"/>
    </xf>
    <xf numFmtId="0" fontId="10" fillId="0" borderId="0" xfId="0" applyFont="1" applyAlignment="1" applyProtection="1">
      <alignment horizontal="center" vertical="center"/>
      <protection hidden="1"/>
    </xf>
    <xf numFmtId="0" fontId="20" fillId="0" borderId="1" xfId="0" applyFont="1" applyBorder="1" applyAlignment="1" applyProtection="1">
      <alignment vertical="center" wrapText="1"/>
      <protection hidden="1"/>
    </xf>
    <xf numFmtId="164" fontId="22" fillId="0" borderId="1" xfId="1" applyNumberFormat="1" applyFont="1" applyBorder="1" applyAlignment="1" applyProtection="1">
      <alignment horizontal="center" vertical="center"/>
      <protection hidden="1"/>
    </xf>
    <xf numFmtId="164" fontId="6" fillId="4" borderId="1" xfId="0" applyNumberFormat="1" applyFont="1" applyFill="1" applyBorder="1" applyAlignment="1" applyProtection="1">
      <alignment horizontal="center" vertical="center"/>
      <protection hidden="1"/>
    </xf>
    <xf numFmtId="164" fontId="6" fillId="0" borderId="0" xfId="0" applyNumberFormat="1" applyFont="1" applyAlignment="1" applyProtection="1">
      <alignment horizontal="center" vertical="center"/>
      <protection hidden="1"/>
    </xf>
    <xf numFmtId="0" fontId="14" fillId="0" borderId="0" xfId="0" applyFont="1" applyAlignment="1" applyProtection="1">
      <alignment horizontal="justify" vertical="center" wrapText="1"/>
      <protection hidden="1"/>
    </xf>
    <xf numFmtId="0" fontId="20" fillId="0" borderId="1" xfId="0" applyFont="1" applyBorder="1" applyAlignment="1" applyProtection="1">
      <alignment vertical="center"/>
      <protection hidden="1"/>
    </xf>
    <xf numFmtId="0" fontId="21" fillId="0" borderId="1" xfId="0" applyFont="1" applyBorder="1" applyAlignment="1" applyProtection="1">
      <alignment vertical="center"/>
      <protection hidden="1"/>
    </xf>
    <xf numFmtId="164" fontId="23" fillId="0" borderId="1" xfId="1" applyNumberFormat="1" applyFont="1" applyBorder="1" applyAlignment="1" applyProtection="1">
      <alignment horizontal="center" vertical="center"/>
      <protection hidden="1"/>
    </xf>
    <xf numFmtId="164" fontId="12" fillId="4" borderId="1" xfId="0"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164" fontId="22"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164" fontId="22" fillId="5" borderId="1" xfId="0" applyNumberFormat="1" applyFont="1" applyFill="1" applyBorder="1" applyAlignment="1" applyProtection="1">
      <alignment horizontal="center" vertical="center"/>
      <protection hidden="1"/>
    </xf>
    <xf numFmtId="164" fontId="6" fillId="5" borderId="1" xfId="0" applyNumberFormat="1" applyFont="1" applyFill="1" applyBorder="1" applyAlignment="1" applyProtection="1">
      <alignment horizontal="center" vertical="center"/>
      <protection hidden="1"/>
    </xf>
    <xf numFmtId="0" fontId="15" fillId="0" borderId="0" xfId="0" applyFont="1" applyAlignment="1" applyProtection="1">
      <alignment horizontal="left" wrapText="1"/>
      <protection hidden="1"/>
    </xf>
    <xf numFmtId="0" fontId="14" fillId="0" borderId="0" xfId="0" applyFont="1" applyAlignment="1" applyProtection="1">
      <alignment vertical="center" wrapText="1"/>
      <protection hidden="1"/>
    </xf>
    <xf numFmtId="0" fontId="6" fillId="2" borderId="2" xfId="0" applyFont="1" applyFill="1" applyBorder="1" applyAlignment="1" applyProtection="1">
      <alignment horizontal="center" vertical="center"/>
      <protection locked="0"/>
    </xf>
    <xf numFmtId="164" fontId="6" fillId="2" borderId="2" xfId="0" applyNumberFormat="1" applyFont="1" applyFill="1" applyBorder="1" applyAlignment="1" applyProtection="1">
      <alignment horizontal="center" vertical="center"/>
      <protection locked="0"/>
    </xf>
    <xf numFmtId="9" fontId="6" fillId="2" borderId="2" xfId="2" applyFont="1" applyFill="1" applyBorder="1" applyAlignment="1" applyProtection="1">
      <alignment horizontal="center" vertical="center"/>
      <protection locked="0"/>
    </xf>
    <xf numFmtId="0" fontId="3" fillId="0" borderId="0" xfId="0" applyFont="1" applyAlignment="1">
      <alignment horizontal="left" vertical="top"/>
    </xf>
    <xf numFmtId="0" fontId="34" fillId="7" borderId="1" xfId="0" applyFont="1" applyFill="1" applyBorder="1" applyAlignment="1">
      <alignment horizontal="center" vertical="center"/>
    </xf>
    <xf numFmtId="0" fontId="3" fillId="0" borderId="1" xfId="0" applyFont="1" applyBorder="1" applyAlignment="1">
      <alignment horizontal="justify" vertical="center" wrapText="1"/>
    </xf>
    <xf numFmtId="0" fontId="15" fillId="0" borderId="0" xfId="0" applyFont="1" applyAlignment="1" applyProtection="1">
      <alignment vertical="top" wrapText="1"/>
      <protection hidden="1"/>
    </xf>
    <xf numFmtId="0" fontId="36" fillId="0" borderId="0" xfId="0" applyFont="1" applyAlignment="1">
      <alignment horizontal="center"/>
    </xf>
    <xf numFmtId="0" fontId="14" fillId="0" borderId="0" xfId="0" applyFont="1" applyAlignment="1" applyProtection="1">
      <alignment horizontal="left"/>
      <protection hidden="1"/>
    </xf>
    <xf numFmtId="0" fontId="6" fillId="0" borderId="0" xfId="0" applyFont="1" applyAlignment="1">
      <alignment horizontal="left" vertical="center"/>
    </xf>
    <xf numFmtId="0" fontId="14" fillId="0" borderId="0" xfId="0" applyFont="1" applyAlignment="1" applyProtection="1">
      <alignment horizontal="left" wrapText="1"/>
      <protection hidden="1"/>
    </xf>
    <xf numFmtId="0" fontId="2" fillId="0" borderId="0" xfId="3" applyAlignment="1" applyProtection="1">
      <alignment horizontal="right" vertical="top" wrapText="1"/>
      <protection hidden="1"/>
    </xf>
    <xf numFmtId="0" fontId="37" fillId="8" borderId="3" xfId="3" applyFont="1" applyFill="1" applyBorder="1" applyAlignment="1">
      <alignment horizontal="center" vertical="center"/>
    </xf>
    <xf numFmtId="0" fontId="37" fillId="8" borderId="4" xfId="3" applyFont="1" applyFill="1" applyBorder="1" applyAlignment="1">
      <alignment horizontal="center" vertical="center"/>
    </xf>
    <xf numFmtId="0" fontId="15" fillId="0" borderId="0" xfId="0" applyFont="1" applyProtection="1">
      <protection hidden="1"/>
    </xf>
    <xf numFmtId="0" fontId="21" fillId="5" borderId="1" xfId="0" applyFont="1" applyFill="1" applyBorder="1" applyAlignment="1" applyProtection="1">
      <alignment vertical="center" wrapText="1"/>
      <protection hidden="1"/>
    </xf>
    <xf numFmtId="0" fontId="7" fillId="0" borderId="0" xfId="0" applyFont="1" applyAlignment="1">
      <alignment horizontal="justify" vertical="center" wrapText="1"/>
    </xf>
    <xf numFmtId="0" fontId="30" fillId="0" borderId="0" xfId="0" applyFont="1" applyAlignment="1">
      <alignment horizontal="left" wrapText="1"/>
    </xf>
    <xf numFmtId="0" fontId="8" fillId="0" borderId="0" xfId="0" applyFont="1" applyAlignment="1">
      <alignment horizontal="center" vertical="center" wrapText="1"/>
    </xf>
    <xf numFmtId="0" fontId="8" fillId="0" borderId="0" xfId="0" applyFont="1" applyAlignment="1">
      <alignment horizontal="justify" wrapText="1"/>
    </xf>
    <xf numFmtId="0" fontId="13" fillId="0" borderId="0" xfId="0" applyFont="1" applyAlignment="1">
      <alignment horizontal="center"/>
    </xf>
    <xf numFmtId="0" fontId="31" fillId="6" borderId="0" xfId="3" applyFont="1" applyFill="1" applyAlignment="1">
      <alignment horizontal="center" vertical="center" wrapText="1"/>
    </xf>
    <xf numFmtId="0" fontId="12" fillId="0" borderId="0" xfId="0" applyFont="1" applyAlignment="1">
      <alignment horizontal="left" vertical="center" wrapText="1"/>
    </xf>
    <xf numFmtId="0" fontId="32" fillId="0" borderId="0" xfId="0" applyFont="1" applyAlignment="1">
      <alignment horizontal="center" vertical="center" wrapText="1"/>
    </xf>
    <xf numFmtId="0" fontId="12" fillId="0" borderId="0" xfId="0" applyFont="1" applyAlignment="1" applyProtection="1">
      <alignment horizontal="left" vertical="center" wrapText="1"/>
      <protection hidden="1"/>
    </xf>
    <xf numFmtId="0" fontId="29" fillId="0" borderId="0" xfId="0" applyFont="1" applyAlignment="1" applyProtection="1">
      <alignment horizontal="left" vertical="center" wrapText="1"/>
      <protection hidden="1"/>
    </xf>
    <xf numFmtId="0" fontId="15" fillId="0" borderId="0" xfId="0" applyFont="1" applyAlignment="1" applyProtection="1">
      <alignment horizontal="left" vertical="top" wrapText="1"/>
      <protection hidden="1"/>
    </xf>
    <xf numFmtId="0" fontId="14" fillId="0" borderId="0" xfId="0" applyFont="1" applyAlignment="1" applyProtection="1">
      <alignment horizontal="justify" vertical="center" wrapText="1"/>
      <protection hidden="1"/>
    </xf>
    <xf numFmtId="0" fontId="6" fillId="0" borderId="0" xfId="0" applyFont="1" applyAlignment="1">
      <alignment horizontal="left" vertical="center" wrapText="1"/>
    </xf>
    <xf numFmtId="0" fontId="33" fillId="0" borderId="0" xfId="0" applyFont="1" applyAlignment="1" applyProtection="1">
      <alignment horizontal="justify" wrapText="1"/>
      <protection hidden="1"/>
    </xf>
    <xf numFmtId="0" fontId="14" fillId="0" borderId="0" xfId="0" applyFont="1" applyAlignment="1" applyProtection="1">
      <alignment horizontal="justify" wrapText="1"/>
      <protection hidden="1"/>
    </xf>
    <xf numFmtId="0" fontId="35" fillId="0" borderId="0" xfId="0" applyFont="1" applyAlignment="1">
      <alignment horizontal="center"/>
    </xf>
    <xf numFmtId="0" fontId="38" fillId="8" borderId="5" xfId="3" applyFont="1" applyFill="1" applyBorder="1" applyAlignment="1">
      <alignment horizontal="center" vertical="center"/>
    </xf>
    <xf numFmtId="0" fontId="38" fillId="8" borderId="3" xfId="3" applyFont="1" applyFill="1" applyBorder="1" applyAlignment="1">
      <alignment horizontal="center" vertical="center"/>
    </xf>
    <xf numFmtId="0" fontId="24" fillId="0" borderId="0" xfId="0" applyFont="1" applyAlignment="1">
      <alignment horizontal="left" vertical="top" wrapText="1"/>
    </xf>
  </cellXfs>
  <cellStyles count="4">
    <cellStyle name="Lien hypertexte" xfId="3" builtinId="8"/>
    <cellStyle name="Monétaire" xfId="1" builtinId="4"/>
    <cellStyle name="Normal" xfId="0" builtinId="0"/>
    <cellStyle name="Pourcentage" xfId="2" builtinId="5"/>
  </cellStyles>
  <dxfs count="9">
    <dxf>
      <font>
        <color theme="0"/>
      </font>
      <fill>
        <patternFill>
          <bgColor theme="0"/>
        </patternFill>
      </fill>
    </dxf>
    <dxf>
      <font>
        <b/>
        <i val="0"/>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border>
    </dxf>
    <dxf>
      <font>
        <b/>
        <i val="0"/>
        <color theme="0"/>
      </font>
      <fill>
        <patternFill>
          <bgColor theme="6"/>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604839</xdr:colOff>
      <xdr:row>1</xdr:row>
      <xdr:rowOff>14289</xdr:rowOff>
    </xdr:from>
    <xdr:ext cx="3943350" cy="804862"/>
    <xdr:pic>
      <xdr:nvPicPr>
        <xdr:cNvPr id="2" name="image1.png" title="Image">
          <a:extLst>
            <a:ext uri="{FF2B5EF4-FFF2-40B4-BE49-F238E27FC236}">
              <a16:creationId xmlns:a16="http://schemas.microsoft.com/office/drawing/2014/main" id="{5831C4C1-0D34-4C70-88B6-0D643DF53541}"/>
            </a:ext>
          </a:extLst>
        </xdr:cNvPr>
        <xdr:cNvPicPr preferRelativeResize="0"/>
      </xdr:nvPicPr>
      <xdr:blipFill>
        <a:blip xmlns:r="http://schemas.openxmlformats.org/officeDocument/2006/relationships" r:embed="rId1" cstate="print"/>
        <a:stretch>
          <a:fillRect/>
        </a:stretch>
      </xdr:blipFill>
      <xdr:spPr>
        <a:xfrm>
          <a:off x="4395789" y="214314"/>
          <a:ext cx="3943350" cy="804862"/>
        </a:xfrm>
        <a:prstGeom prst="rect">
          <a:avLst/>
        </a:prstGeom>
        <a:noFill/>
      </xdr:spPr>
    </xdr:pic>
    <xdr:clientData fLocksWithSheet="0"/>
  </xdr:oneCellAnchor>
  <xdr:twoCellAnchor editAs="oneCell">
    <xdr:from>
      <xdr:col>10</xdr:col>
      <xdr:colOff>347661</xdr:colOff>
      <xdr:row>11</xdr:row>
      <xdr:rowOff>423860</xdr:rowOff>
    </xdr:from>
    <xdr:to>
      <xdr:col>11</xdr:col>
      <xdr:colOff>832600</xdr:colOff>
      <xdr:row>13</xdr:row>
      <xdr:rowOff>41907</xdr:rowOff>
    </xdr:to>
    <xdr:pic>
      <xdr:nvPicPr>
        <xdr:cNvPr id="3" name="Image 2">
          <a:extLst>
            <a:ext uri="{FF2B5EF4-FFF2-40B4-BE49-F238E27FC236}">
              <a16:creationId xmlns:a16="http://schemas.microsoft.com/office/drawing/2014/main" id="{2BCE6132-E5DB-49B5-8540-22A494E062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6511" y="6391273"/>
          <a:ext cx="1494589" cy="532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309730</xdr:colOff>
      <xdr:row>0</xdr:row>
      <xdr:rowOff>171451</xdr:rowOff>
    </xdr:from>
    <xdr:to>
      <xdr:col>13</xdr:col>
      <xdr:colOff>1458631</xdr:colOff>
      <xdr:row>0</xdr:row>
      <xdr:rowOff>566738</xdr:rowOff>
    </xdr:to>
    <xdr:pic>
      <xdr:nvPicPr>
        <xdr:cNvPr id="2" name="Image 1">
          <a:extLst>
            <a:ext uri="{FF2B5EF4-FFF2-40B4-BE49-F238E27FC236}">
              <a16:creationId xmlns:a16="http://schemas.microsoft.com/office/drawing/2014/main" id="{43E7D4D6-F36C-4E8B-A509-3681E28A01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30193" y="171451"/>
          <a:ext cx="1148901" cy="395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300037</xdr:colOff>
      <xdr:row>0</xdr:row>
      <xdr:rowOff>66675</xdr:rowOff>
    </xdr:from>
    <xdr:ext cx="2281237" cy="485776"/>
    <xdr:pic>
      <xdr:nvPicPr>
        <xdr:cNvPr id="3" name="image1.png" title="Image">
          <a:extLst>
            <a:ext uri="{FF2B5EF4-FFF2-40B4-BE49-F238E27FC236}">
              <a16:creationId xmlns:a16="http://schemas.microsoft.com/office/drawing/2014/main" id="{7EC89070-AB70-497A-92C9-8C801B59A5CB}"/>
            </a:ext>
          </a:extLst>
        </xdr:cNvPr>
        <xdr:cNvPicPr preferRelativeResize="0"/>
      </xdr:nvPicPr>
      <xdr:blipFill>
        <a:blip xmlns:r="http://schemas.openxmlformats.org/officeDocument/2006/relationships" r:embed="rId2" cstate="print"/>
        <a:stretch>
          <a:fillRect/>
        </a:stretch>
      </xdr:blipFill>
      <xdr:spPr>
        <a:xfrm>
          <a:off x="300037" y="66675"/>
          <a:ext cx="2281237" cy="485776"/>
        </a:xfrm>
        <a:prstGeom prst="rect">
          <a:avLst/>
        </a:prstGeom>
        <a:noFill/>
      </xdr:spPr>
    </xdr:pic>
    <xdr:clientData fLocksWithSheet="0"/>
  </xdr:oneCellAnchor>
  <xdr:twoCellAnchor editAs="oneCell">
    <xdr:from>
      <xdr:col>10</xdr:col>
      <xdr:colOff>147637</xdr:colOff>
      <xdr:row>20</xdr:row>
      <xdr:rowOff>271463</xdr:rowOff>
    </xdr:from>
    <xdr:to>
      <xdr:col>11</xdr:col>
      <xdr:colOff>9938</xdr:colOff>
      <xdr:row>21</xdr:row>
      <xdr:rowOff>140969</xdr:rowOff>
    </xdr:to>
    <xdr:pic>
      <xdr:nvPicPr>
        <xdr:cNvPr id="4" name="Image 3">
          <a:extLst>
            <a:ext uri="{FF2B5EF4-FFF2-40B4-BE49-F238E27FC236}">
              <a16:creationId xmlns:a16="http://schemas.microsoft.com/office/drawing/2014/main" id="{A40E01F7-CF0C-4E66-BDDA-9E4C5A71CFCB}"/>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8200" y="8177213"/>
          <a:ext cx="876713" cy="302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542918</xdr:colOff>
      <xdr:row>20</xdr:row>
      <xdr:rowOff>176207</xdr:rowOff>
    </xdr:from>
    <xdr:ext cx="1786210" cy="374618"/>
    <xdr:pic>
      <xdr:nvPicPr>
        <xdr:cNvPr id="5" name="image1.png" title="Image">
          <a:extLst>
            <a:ext uri="{FF2B5EF4-FFF2-40B4-BE49-F238E27FC236}">
              <a16:creationId xmlns:a16="http://schemas.microsoft.com/office/drawing/2014/main" id="{16FACE06-0276-46B8-AA60-A30751B9B178}"/>
            </a:ext>
          </a:extLst>
        </xdr:cNvPr>
        <xdr:cNvPicPr preferRelativeResize="0">
          <a:picLocks noChangeAspect="1"/>
        </xdr:cNvPicPr>
      </xdr:nvPicPr>
      <xdr:blipFill>
        <a:blip xmlns:r="http://schemas.openxmlformats.org/officeDocument/2006/relationships" r:embed="rId2" cstate="print"/>
        <a:stretch>
          <a:fillRect/>
        </a:stretch>
      </xdr:blipFill>
      <xdr:spPr>
        <a:xfrm>
          <a:off x="10044106" y="8081957"/>
          <a:ext cx="1786210" cy="374618"/>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8</xdr:col>
      <xdr:colOff>376238</xdr:colOff>
      <xdr:row>10</xdr:row>
      <xdr:rowOff>109538</xdr:rowOff>
    </xdr:from>
    <xdr:to>
      <xdr:col>10</xdr:col>
      <xdr:colOff>38100</xdr:colOff>
      <xdr:row>12</xdr:row>
      <xdr:rowOff>15270</xdr:rowOff>
    </xdr:to>
    <xdr:pic>
      <xdr:nvPicPr>
        <xdr:cNvPr id="3" name="Image 2">
          <a:extLst>
            <a:ext uri="{FF2B5EF4-FFF2-40B4-BE49-F238E27FC236}">
              <a16:creationId xmlns:a16="http://schemas.microsoft.com/office/drawing/2014/main" id="{9657ACC3-78B8-4C59-8431-08ED59FAF9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05738" y="2109788"/>
          <a:ext cx="1566862" cy="558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9525</xdr:colOff>
      <xdr:row>0</xdr:row>
      <xdr:rowOff>0</xdr:rowOff>
    </xdr:from>
    <xdr:ext cx="4267200" cy="971550"/>
    <xdr:pic>
      <xdr:nvPicPr>
        <xdr:cNvPr id="4" name="image1.png" title="Image">
          <a:extLst>
            <a:ext uri="{FF2B5EF4-FFF2-40B4-BE49-F238E27FC236}">
              <a16:creationId xmlns:a16="http://schemas.microsoft.com/office/drawing/2014/main" id="{767E87AE-1F35-4248-959B-ACB9E0D0C0A2}"/>
            </a:ext>
          </a:extLst>
        </xdr:cNvPr>
        <xdr:cNvPicPr preferRelativeResize="0"/>
      </xdr:nvPicPr>
      <xdr:blipFill>
        <a:blip xmlns:r="http://schemas.openxmlformats.org/officeDocument/2006/relationships" r:embed="rId2" cstate="print"/>
        <a:stretch>
          <a:fillRect/>
        </a:stretch>
      </xdr:blipFill>
      <xdr:spPr>
        <a:xfrm>
          <a:off x="2676525" y="0"/>
          <a:ext cx="4267200" cy="971550"/>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Calvinnov">
      <a:dk1>
        <a:sysClr val="windowText" lastClr="000000"/>
      </a:dk1>
      <a:lt1>
        <a:sysClr val="window" lastClr="FFFFFF"/>
      </a:lt1>
      <a:dk2>
        <a:srgbClr val="009812"/>
      </a:dk2>
      <a:lt2>
        <a:srgbClr val="BC0202"/>
      </a:lt2>
      <a:accent1>
        <a:srgbClr val="000A3C"/>
      </a:accent1>
      <a:accent2>
        <a:srgbClr val="39DEB7"/>
      </a:accent2>
      <a:accent3>
        <a:srgbClr val="F25C05"/>
      </a:accent3>
      <a:accent4>
        <a:srgbClr val="788CF5"/>
      </a:accent4>
      <a:accent5>
        <a:srgbClr val="91F2DC"/>
      </a:accent5>
      <a:accent6>
        <a:srgbClr val="FF9D64"/>
      </a:accent6>
      <a:hlink>
        <a:srgbClr val="39DEB7"/>
      </a:hlink>
      <a:folHlink>
        <a:srgbClr val="F25C0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bonjour@calvinnov.fr" TargetMode="External"/><Relationship Id="rId1" Type="http://schemas.openxmlformats.org/officeDocument/2006/relationships/hyperlink" Target="http://calvinnov.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bonjour@calvinnov.f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calvinnov.fr/" TargetMode="External"/><Relationship Id="rId1" Type="http://schemas.openxmlformats.org/officeDocument/2006/relationships/hyperlink" Target="mailto:bonjour@calvinnov.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7BDF-5DE1-4715-8580-81DB259CCF70}">
  <dimension ref="B1:N18"/>
  <sheetViews>
    <sheetView showGridLines="0" showRowColHeaders="0" tabSelected="1" zoomScale="90" zoomScaleNormal="90" workbookViewId="0">
      <selection activeCell="H13" sqref="H13:J13"/>
    </sheetView>
  </sheetViews>
  <sheetFormatPr baseColWidth="10" defaultColWidth="10.6640625" defaultRowHeight="15.75" x14ac:dyDescent="0.55000000000000004"/>
  <cols>
    <col min="1" max="1" width="10.6640625" style="1"/>
    <col min="2" max="12" width="14.1328125" style="1" customWidth="1"/>
    <col min="13" max="16384" width="10.6640625" style="1"/>
  </cols>
  <sheetData>
    <row r="1" spans="2:14" x14ac:dyDescent="0.55000000000000004">
      <c r="B1" s="2"/>
      <c r="C1" s="3"/>
      <c r="D1" s="4"/>
      <c r="E1" s="4"/>
      <c r="F1" s="4"/>
      <c r="G1" s="4"/>
      <c r="H1" s="4"/>
    </row>
    <row r="2" spans="2:14" x14ac:dyDescent="0.55000000000000004">
      <c r="B2" s="2"/>
      <c r="C2" s="3"/>
      <c r="D2" s="4"/>
      <c r="E2" s="4"/>
      <c r="F2" s="4"/>
      <c r="G2" s="4"/>
      <c r="H2" s="4"/>
    </row>
    <row r="3" spans="2:14" x14ac:dyDescent="0.55000000000000004">
      <c r="B3" s="2"/>
      <c r="C3" s="3"/>
      <c r="D3" s="4"/>
      <c r="E3" s="4"/>
      <c r="F3" s="4"/>
      <c r="G3" s="4"/>
      <c r="H3" s="4"/>
    </row>
    <row r="4" spans="2:14" x14ac:dyDescent="0.55000000000000004">
      <c r="B4" s="2"/>
      <c r="C4" s="3"/>
      <c r="D4" s="4"/>
      <c r="E4" s="4"/>
      <c r="F4" s="4"/>
      <c r="G4" s="4"/>
      <c r="H4" s="4"/>
    </row>
    <row r="5" spans="2:14" x14ac:dyDescent="0.55000000000000004">
      <c r="B5" s="5"/>
      <c r="C5" s="5"/>
      <c r="D5" s="5"/>
      <c r="E5" s="5"/>
      <c r="F5" s="5"/>
      <c r="G5" s="5"/>
      <c r="H5" s="5"/>
    </row>
    <row r="6" spans="2:14" ht="38.75" customHeight="1" x14ac:dyDescent="1.05">
      <c r="B6" s="71" t="s">
        <v>26</v>
      </c>
      <c r="C6" s="71"/>
      <c r="D6" s="71"/>
      <c r="E6" s="71"/>
      <c r="F6" s="71"/>
      <c r="G6" s="71"/>
      <c r="H6" s="71"/>
      <c r="I6" s="71"/>
      <c r="J6" s="71"/>
      <c r="K6" s="71"/>
      <c r="L6" s="71"/>
    </row>
    <row r="7" spans="2:14" x14ac:dyDescent="0.55000000000000004">
      <c r="B7" s="5"/>
      <c r="C7" s="3"/>
      <c r="D7" s="4"/>
      <c r="E7" s="4"/>
      <c r="F7" s="4"/>
      <c r="G7" s="4"/>
      <c r="H7" s="4"/>
      <c r="N7" s="1" t="s">
        <v>28</v>
      </c>
    </row>
    <row r="8" spans="2:14" ht="71.25" customHeight="1" x14ac:dyDescent="0.55000000000000004">
      <c r="C8" s="69" t="s">
        <v>37</v>
      </c>
      <c r="D8" s="69"/>
      <c r="E8" s="69"/>
      <c r="F8" s="69"/>
      <c r="G8" s="69"/>
      <c r="H8" s="69"/>
      <c r="I8" s="69"/>
      <c r="J8" s="69"/>
      <c r="K8" s="69"/>
      <c r="L8" s="17"/>
    </row>
    <row r="9" spans="2:14" x14ac:dyDescent="0.55000000000000004">
      <c r="B9" s="15"/>
      <c r="C9" s="15"/>
      <c r="D9" s="15"/>
      <c r="E9" s="15"/>
      <c r="F9" s="15"/>
      <c r="G9" s="15"/>
      <c r="H9" s="15"/>
      <c r="I9" s="15"/>
      <c r="J9" s="15"/>
    </row>
    <row r="10" spans="2:14" ht="229.5" customHeight="1" x14ac:dyDescent="0.55000000000000004">
      <c r="B10" s="67" t="s">
        <v>52</v>
      </c>
      <c r="C10" s="67"/>
      <c r="D10" s="67"/>
      <c r="E10" s="67"/>
      <c r="F10" s="67"/>
      <c r="G10" s="67"/>
      <c r="H10" s="67"/>
      <c r="I10" s="67"/>
      <c r="J10" s="67"/>
      <c r="K10" s="67"/>
      <c r="L10" s="67"/>
    </row>
    <row r="11" spans="2:14" ht="14.75" customHeight="1" x14ac:dyDescent="0.55000000000000004">
      <c r="B11" s="26"/>
      <c r="C11" s="26"/>
      <c r="D11" s="26"/>
      <c r="E11" s="26"/>
      <c r="F11" s="26"/>
      <c r="G11" s="26"/>
      <c r="H11" s="26"/>
      <c r="I11" s="26"/>
      <c r="J11" s="26"/>
      <c r="K11" s="26"/>
      <c r="L11" s="26"/>
    </row>
    <row r="12" spans="2:14" ht="36" customHeight="1" x14ac:dyDescent="0.55000000000000004">
      <c r="B12" s="68" t="s">
        <v>30</v>
      </c>
      <c r="C12" s="68"/>
      <c r="D12" s="68"/>
      <c r="E12" s="68"/>
      <c r="F12" s="68"/>
      <c r="G12" s="68"/>
      <c r="H12" s="68"/>
      <c r="I12" s="68"/>
      <c r="J12" s="68"/>
      <c r="K12" s="68"/>
      <c r="L12" s="68"/>
    </row>
    <row r="13" spans="2:14" ht="36" customHeight="1" x14ac:dyDescent="0.55000000000000004">
      <c r="B13" s="27"/>
      <c r="C13" s="27"/>
      <c r="D13" s="27"/>
      <c r="E13" s="27"/>
      <c r="F13" s="27"/>
      <c r="G13" s="27"/>
      <c r="H13" s="72" t="s">
        <v>41</v>
      </c>
      <c r="I13" s="72"/>
      <c r="J13" s="72"/>
      <c r="K13" s="27"/>
      <c r="L13" s="27"/>
    </row>
    <row r="14" spans="2:14" ht="83.25" customHeight="1" x14ac:dyDescent="0.55000000000000004">
      <c r="B14" s="70" t="s">
        <v>27</v>
      </c>
      <c r="C14" s="70"/>
      <c r="D14" s="70"/>
      <c r="E14" s="70"/>
      <c r="F14" s="70"/>
      <c r="G14" s="70"/>
      <c r="H14" s="70"/>
      <c r="I14" s="70"/>
      <c r="J14" s="70"/>
      <c r="K14" s="70"/>
      <c r="L14" s="70"/>
    </row>
    <row r="15" spans="2:14" x14ac:dyDescent="0.55000000000000004">
      <c r="B15" s="6"/>
      <c r="C15" s="6"/>
      <c r="D15" s="6"/>
      <c r="E15" s="6"/>
      <c r="F15" s="6"/>
      <c r="G15" s="6"/>
      <c r="H15" s="6"/>
    </row>
    <row r="16" spans="2:14" ht="27" x14ac:dyDescent="0.95">
      <c r="B16" s="6"/>
      <c r="C16" s="6"/>
      <c r="D16" s="6"/>
      <c r="E16" s="6"/>
      <c r="G16" s="6"/>
      <c r="K16" s="18" t="s">
        <v>23</v>
      </c>
    </row>
    <row r="17" spans="2:11" x14ac:dyDescent="0.55000000000000004">
      <c r="B17" s="6"/>
      <c r="C17" s="6"/>
      <c r="D17" s="6"/>
      <c r="E17" s="6"/>
      <c r="G17" s="6"/>
      <c r="K17" s="20" t="s">
        <v>24</v>
      </c>
    </row>
    <row r="18" spans="2:11" x14ac:dyDescent="0.55000000000000004">
      <c r="B18" s="6"/>
      <c r="C18" s="6"/>
      <c r="D18" s="6"/>
      <c r="E18" s="6"/>
      <c r="G18" s="6"/>
      <c r="K18" s="19" t="s">
        <v>25</v>
      </c>
    </row>
  </sheetData>
  <sheetProtection algorithmName="SHA-512" hashValue="my3xCC0BGTyMSYb+76E4ZokOgbgGqETvXpLYQhVvJUOGXTnhg4NwOr19qeSPY2PwZpT+GUcSscr+gx9JHt/7eA==" saltValue="Cy6l5crqQs5INybeNRm+cQ==" spinCount="100000" sheet="1" objects="1" scenarios="1"/>
  <mergeCells count="6">
    <mergeCell ref="B10:L10"/>
    <mergeCell ref="B12:L12"/>
    <mergeCell ref="C8:K8"/>
    <mergeCell ref="B14:L14"/>
    <mergeCell ref="B6:L6"/>
    <mergeCell ref="H13:J13"/>
  </mergeCells>
  <hyperlinks>
    <hyperlink ref="K18" r:id="rId1" xr:uid="{695D7580-534E-499D-BE78-21B3055AA976}"/>
    <hyperlink ref="K17" r:id="rId2" xr:uid="{AC04F1F4-A9E5-421D-8975-6C8806D35171}"/>
    <hyperlink ref="H13:J13" location="Simulateur!A1" display="Je simule ma future embauche" xr:uid="{26EAFE0E-D7CF-487D-AAED-795B069F653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A4CEC-921A-45C9-BB3B-EC849553FBAD}">
  <dimension ref="A1:AC25"/>
  <sheetViews>
    <sheetView showGridLines="0" zoomScale="70" zoomScaleNormal="70" workbookViewId="0">
      <selection activeCell="C19" sqref="C19"/>
    </sheetView>
  </sheetViews>
  <sheetFormatPr baseColWidth="10" defaultColWidth="10.6640625" defaultRowHeight="15" x14ac:dyDescent="0.55000000000000004"/>
  <cols>
    <col min="1" max="1" width="37" style="7" customWidth="1"/>
    <col min="2" max="2" width="2.46484375" style="10" customWidth="1"/>
    <col min="3" max="3" width="15.796875" style="10" customWidth="1"/>
    <col min="4" max="4" width="2.46484375" style="10" customWidth="1"/>
    <col min="5" max="5" width="2.53125" style="10" customWidth="1"/>
    <col min="6" max="6" width="2.46484375" style="10" customWidth="1"/>
    <col min="7" max="7" width="27.19921875" style="30" customWidth="1"/>
    <col min="8" max="10" width="8.86328125" style="29" customWidth="1"/>
    <col min="11" max="11" width="14.19921875" style="30" customWidth="1"/>
    <col min="12" max="12" width="2.46484375" style="30" customWidth="1"/>
    <col min="13" max="14" width="24.6640625" style="59" customWidth="1"/>
    <col min="15" max="15" width="3.53125" style="10" customWidth="1"/>
    <col min="16" max="16" width="14.1328125" style="10" customWidth="1"/>
    <col min="17" max="19" width="10.6640625" style="10" customWidth="1"/>
    <col min="20" max="20" width="10.6640625" style="10"/>
    <col min="21" max="23" width="10.6640625" style="24" customWidth="1"/>
    <col min="24" max="24" width="10.6640625" style="24"/>
    <col min="25" max="28" width="10.6640625" style="10"/>
    <col min="29" max="29" width="10.6640625" style="24"/>
    <col min="30" max="16384" width="10.6640625" style="10"/>
  </cols>
  <sheetData>
    <row r="1" spans="1:29" ht="52.5" customHeight="1" thickBot="1" x14ac:dyDescent="0.6">
      <c r="C1" s="58"/>
      <c r="E1" s="12"/>
      <c r="G1" s="76" t="str">
        <f ca="1">CONCATENATE(IF(AND(YEAR(TODAY())-C2&lt;8,C4=U4,C6=U6,C8=U8),"Vous avez déclaré être JEI.",IF(AND(C8=U8,OR(YEAR(TODAY())-C2&gt;8,C4=V4,C6=V6)),"/!\ : Vous avez déclaré être JEI, mais l'âge, ou le CA, ou le nombre de salariés n'est pas cohérent avec ce statut.",IF(AND(YEAR(TODAY())-C2&lt;8,C4=U4,C6=U6,C8=V8),"Vous n'êtes pas JEI, mais cette embauche pourrait vous rendre éligible à ce statut.","Vous n'êtes pas JEI.")))," ",IF(AND(YEAR(TODAY())-C2&lt;8,C4=U4,C6=U6,C8=U8,C18+C19&lt;50%),"Cependant, la personne à recruter ne passerait pas la majorité de son temps aux travaux de RDI, condition pour l'obtention des allègements de charges. Nous n'avons donc pas intégré ces allègements.",IF(AND(C8=U8,C6=U6,C4=U4,YEAR(TODAY())-C2&lt;8),"Les calculs intègrent la réduction de charges patronales liées à ce statut sur la période concernée.",IF(AND(YEAR(TODAY())-C2&lt;8,C4=U4,C6=U6,C8=V8),"Les calculs n'intègrent donc pas à ce stade les exonérations patronales du statut JEI. 
Parlons-en ! Nous serons ravis de vous aider à réduire vos charges de R&amp;D.","Les calculs n'intègrent donc pas les exonérations patronales du statut JEI."))))</f>
        <v>Vous n'êtes pas JEI. Les calculs n'intègrent donc pas les exonérations patronales du statut JEI.</v>
      </c>
      <c r="H1" s="76"/>
      <c r="I1" s="76"/>
      <c r="J1" s="76"/>
      <c r="K1" s="76"/>
      <c r="L1" s="76"/>
      <c r="M1" s="76"/>
      <c r="P1" s="10" t="s">
        <v>58</v>
      </c>
      <c r="T1" s="75"/>
      <c r="U1" s="75"/>
      <c r="V1" s="75"/>
      <c r="W1" s="75"/>
      <c r="X1" s="75"/>
    </row>
    <row r="2" spans="1:29" s="13" customFormat="1" ht="43.25" customHeight="1" thickBot="1" x14ac:dyDescent="0.6">
      <c r="A2" s="7" t="s">
        <v>0</v>
      </c>
      <c r="C2" s="51"/>
      <c r="E2" s="14"/>
      <c r="F2" s="10"/>
      <c r="G2" s="76"/>
      <c r="H2" s="76"/>
      <c r="I2" s="76"/>
      <c r="J2" s="76"/>
      <c r="K2" s="76"/>
      <c r="L2" s="76"/>
      <c r="M2" s="76"/>
      <c r="N2" s="60"/>
      <c r="P2" s="64" t="s">
        <v>46</v>
      </c>
      <c r="T2" s="75"/>
      <c r="U2" s="75"/>
      <c r="V2" s="75"/>
      <c r="W2" s="75"/>
      <c r="X2" s="75"/>
      <c r="AC2" s="25"/>
    </row>
    <row r="3" spans="1:29" s="13" customFormat="1" ht="43.25" customHeight="1" thickBot="1" x14ac:dyDescent="0.6">
      <c r="A3" s="8"/>
      <c r="C3" s="58"/>
      <c r="E3" s="14"/>
      <c r="F3" s="10"/>
      <c r="G3" s="28" t="s">
        <v>38</v>
      </c>
      <c r="H3" s="29"/>
      <c r="I3" s="29"/>
      <c r="J3" s="29"/>
      <c r="K3" s="30"/>
      <c r="L3" s="30"/>
      <c r="M3" s="59"/>
      <c r="N3" s="59"/>
      <c r="P3" s="63" t="s">
        <v>45</v>
      </c>
      <c r="Q3" s="7"/>
      <c r="U3" s="25"/>
      <c r="V3" s="25"/>
      <c r="W3" s="25"/>
      <c r="X3" s="25"/>
      <c r="AC3" s="25"/>
    </row>
    <row r="4" spans="1:29" s="13" customFormat="1" ht="43.25" customHeight="1" thickBot="1" x14ac:dyDescent="0.6">
      <c r="A4" s="7" t="s">
        <v>1</v>
      </c>
      <c r="C4" s="51"/>
      <c r="E4" s="14"/>
      <c r="F4" s="10"/>
      <c r="G4" s="30"/>
      <c r="H4" s="32" t="s">
        <v>10</v>
      </c>
      <c r="I4" s="32" t="s">
        <v>11</v>
      </c>
      <c r="J4" s="32" t="s">
        <v>12</v>
      </c>
      <c r="K4" s="32" t="s">
        <v>20</v>
      </c>
      <c r="L4" s="33"/>
      <c r="M4" s="59"/>
      <c r="N4" s="59"/>
      <c r="P4" s="64" t="s">
        <v>43</v>
      </c>
      <c r="Q4" s="7"/>
      <c r="U4" s="24" t="s">
        <v>3</v>
      </c>
      <c r="V4" s="24" t="s">
        <v>4</v>
      </c>
      <c r="W4" s="24"/>
      <c r="X4" s="25"/>
      <c r="AC4" s="25"/>
    </row>
    <row r="5" spans="1:29" ht="43.25" customHeight="1" thickBot="1" x14ac:dyDescent="0.6">
      <c r="A5" s="8"/>
      <c r="C5" s="58"/>
      <c r="E5" s="12"/>
      <c r="F5" s="13"/>
      <c r="G5" s="34" t="s">
        <v>21</v>
      </c>
      <c r="H5" s="35">
        <f ca="1">IF(AND($C$8="oui",$C$18&gt;=50%,YEAR(TODAY())-$C$2&lt;7,$C$4="inférieur à 250",$C$6="inférieur à 50 M€"),$C$12*1.15,$C$12*1.4)</f>
        <v>0</v>
      </c>
      <c r="I5" s="35">
        <f ca="1">IF(AND($C$8="oui",$C$18&gt;=50%,YEAR(TODAY())-$C$2+1&lt;7,$C$4="inférieur à 250",$C$6="inférieur à 50 M€"),$C$12*1.15,$C$12*1.4)</f>
        <v>0</v>
      </c>
      <c r="J5" s="35">
        <f ca="1">IF(AND($C$8="oui",$C$18&gt;=50%,YEAR(TODAY())-$C$2+2&lt;7,$C$4="inférieur à 250",$C$6="inférieur à 50 M€"),$C$12*1.15,$C$12*1.4)</f>
        <v>0</v>
      </c>
      <c r="K5" s="36">
        <f ca="1">SUM(H5:J5)</f>
        <v>0</v>
      </c>
      <c r="L5" s="37"/>
      <c r="M5" s="78" t="str">
        <f ca="1">CONCATENATE("Sur 3 ans, en considérant que ",C18*100,"% du temps du salarié sera passé en R&amp;D",IF(AND(C4=U4,U6=C6),CONCATENATE(" et ",C19*100,"% en innovation"),""),", cela représente un coût de ",ROUND(Simulateur!K8/1000,0)," k€.")</f>
        <v>Sur 3 ans, en considérant que 0% du temps du salarié sera passé en R&amp;D, cela représente un coût de 0 k€.</v>
      </c>
      <c r="N5" s="78"/>
      <c r="P5" s="63" t="s">
        <v>44</v>
      </c>
      <c r="Q5" s="7"/>
    </row>
    <row r="6" spans="1:29" s="13" customFormat="1" ht="43.25" customHeight="1" thickBot="1" x14ac:dyDescent="0.6">
      <c r="A6" s="7" t="s">
        <v>35</v>
      </c>
      <c r="C6" s="51"/>
      <c r="E6" s="14"/>
      <c r="G6" s="39" t="s">
        <v>18</v>
      </c>
      <c r="H6" s="35">
        <f ca="1">(H$5*$C$18*1.43)*0.3</f>
        <v>0</v>
      </c>
      <c r="I6" s="35">
        <f ca="1">(I$5*$C$18*1.43)*0.3</f>
        <v>0</v>
      </c>
      <c r="J6" s="35">
        <f ca="1">(J$5*$C$18*1.43)*0.3</f>
        <v>0</v>
      </c>
      <c r="K6" s="36">
        <f ca="1">SUM(H6:J6)</f>
        <v>0</v>
      </c>
      <c r="L6" s="37"/>
      <c r="M6" s="78"/>
      <c r="N6" s="78"/>
      <c r="U6" s="24" t="s">
        <v>2</v>
      </c>
      <c r="V6" s="24" t="s">
        <v>16</v>
      </c>
      <c r="W6" s="24"/>
      <c r="X6" s="25"/>
      <c r="AC6" s="25"/>
    </row>
    <row r="7" spans="1:29" s="13" customFormat="1" ht="43.25" customHeight="1" x14ac:dyDescent="0.55000000000000004">
      <c r="A7" s="8"/>
      <c r="C7" s="58"/>
      <c r="E7" s="14"/>
      <c r="G7" s="34" t="str">
        <f>IF(OR($C$4=$V$4,$C$6=$V$6),"Votre entreprise n'est pas éligible au CII","CII récupérable")</f>
        <v>CII récupérable</v>
      </c>
      <c r="H7" s="35">
        <f ca="1">IF(OR($C$4=$V$4,$C$6=$V$6),0,H5*0.3*$C$19)</f>
        <v>0</v>
      </c>
      <c r="I7" s="35">
        <f ca="1">IF(OR($C$4=$V$4,$C$6=$V$6),0,I5*0.3*$C$19)</f>
        <v>0</v>
      </c>
      <c r="J7" s="35">
        <f ca="1">IF(OR($C$4=$V$4,$C$6=$V$6),0,J5*0.3*$C$19)</f>
        <v>0</v>
      </c>
      <c r="K7" s="36">
        <f ca="1">SUM(H7:J7)</f>
        <v>0</v>
      </c>
      <c r="L7" s="37"/>
      <c r="M7" s="78"/>
      <c r="N7" s="78"/>
      <c r="U7" s="24"/>
      <c r="V7" s="24"/>
      <c r="W7" s="24"/>
      <c r="X7" s="25"/>
      <c r="AC7" s="25"/>
    </row>
    <row r="8" spans="1:29" s="13" customFormat="1" ht="43.25" customHeight="1" thickBot="1" x14ac:dyDescent="0.6">
      <c r="A8" s="7" t="s">
        <v>5</v>
      </c>
      <c r="C8" s="51"/>
      <c r="E8" s="14"/>
      <c r="F8" s="10"/>
      <c r="G8" s="40" t="s">
        <v>19</v>
      </c>
      <c r="H8" s="41">
        <f ca="1">H5-H6-IF(H7&gt;0,H7,0)</f>
        <v>0</v>
      </c>
      <c r="I8" s="41">
        <f t="shared" ref="I8:J8" ca="1" si="0">I5-I6-I7</f>
        <v>0</v>
      </c>
      <c r="J8" s="41">
        <f t="shared" ca="1" si="0"/>
        <v>0</v>
      </c>
      <c r="K8" s="42">
        <f ca="1">SUM(H8:J8)</f>
        <v>0</v>
      </c>
      <c r="L8" s="43"/>
      <c r="M8" s="78"/>
      <c r="N8" s="78"/>
      <c r="U8" s="24" t="s">
        <v>6</v>
      </c>
      <c r="V8" s="24" t="s">
        <v>7</v>
      </c>
      <c r="W8" s="24" t="s">
        <v>8</v>
      </c>
      <c r="X8" s="25"/>
      <c r="AC8" s="25"/>
    </row>
    <row r="9" spans="1:29" ht="43.25" customHeight="1" x14ac:dyDescent="0.55000000000000004">
      <c r="A9" s="8"/>
      <c r="C9" s="58"/>
      <c r="E9" s="12"/>
      <c r="F9" s="13"/>
      <c r="G9" s="28" t="s">
        <v>39</v>
      </c>
      <c r="H9" s="44"/>
      <c r="I9" s="44"/>
      <c r="J9" s="44"/>
      <c r="K9" s="43"/>
      <c r="L9" s="37"/>
      <c r="M9" s="31"/>
      <c r="N9" s="31"/>
    </row>
    <row r="10" spans="1:29" s="13" customFormat="1" ht="43.25" customHeight="1" thickBot="1" x14ac:dyDescent="0.6">
      <c r="A10" s="7" t="s">
        <v>53</v>
      </c>
      <c r="C10" s="51"/>
      <c r="E10" s="14"/>
      <c r="G10" s="34" t="s">
        <v>22</v>
      </c>
      <c r="H10" s="35">
        <f ca="1">IF(AND($C$8="oui",$C$18&gt;=50%,YEAR(TODAY())-$C$2&lt;7,$C$4="inférieur à 250",$C$6="inférieur à 50 M€"),$C$12*1.15,$C$12*1.4)</f>
        <v>0</v>
      </c>
      <c r="I10" s="35">
        <f ca="1">IF(AND($C$8="oui",$C$18&gt;=50%,YEAR(TODAY())-$C$2+1&lt;7,$C$4="inférieur à 250",$C$6="inférieur à 50 M€"),$C$12*1.15,$C$12*1.4)</f>
        <v>0</v>
      </c>
      <c r="J10" s="35">
        <f ca="1">IF(AND($C$8="oui",$C$18&gt;=50%,YEAR(TODAY())-$C$2+2&lt;7,$C$4="inférieur à 250",$C$6="inférieur à 50 M€"),$C$12*1.15,$C$12*1.4)</f>
        <v>0</v>
      </c>
      <c r="K10" s="36">
        <f ca="1">SUM(H10:J10)</f>
        <v>0</v>
      </c>
      <c r="L10" s="37"/>
      <c r="M10" s="73" t="str">
        <f>IF(AND(C14="oui",C10=V10),"/!\ : Si l'équipe de R&amp;D diminue, le statut Jeune Docteur n'est pas applicable","")</f>
        <v/>
      </c>
      <c r="N10" s="73"/>
      <c r="U10" s="24" t="s">
        <v>60</v>
      </c>
      <c r="V10" s="24" t="s">
        <v>61</v>
      </c>
      <c r="W10" s="24" t="s">
        <v>62</v>
      </c>
      <c r="X10" s="24" t="s">
        <v>14</v>
      </c>
      <c r="AC10" s="25"/>
    </row>
    <row r="11" spans="1:29" s="13" customFormat="1" ht="43.25" customHeight="1" x14ac:dyDescent="0.55000000000000004">
      <c r="A11" s="8"/>
      <c r="C11" s="58"/>
      <c r="E11" s="14"/>
      <c r="G11" s="39" t="s">
        <v>18</v>
      </c>
      <c r="H11" s="45">
        <f ca="1">IF(OR($C$10=$U10,$C$10=$W10,$C$10=$X10),H10*4*Simulateur!$C$18*0.3,H10*Simulateur!$C$18*1.43*0.3)</f>
        <v>0</v>
      </c>
      <c r="I11" s="45">
        <f ca="1">IF(OR($C$10=$U10,$C$10=$W10,$C$10=$X10),I10*4*Simulateur!$C$18*0.3,I10*Simulateur!$C$18*1.43*0.3)</f>
        <v>0</v>
      </c>
      <c r="J11" s="45">
        <f ca="1">IF(OR($C$10=$U10,$C$10=$W10,$C$10=$X10),J10*4*Simulateur!$C$18*0.3,J10*Simulateur!$C$18*1.43*0.3)</f>
        <v>0</v>
      </c>
      <c r="K11" s="36">
        <f ca="1">SUM(H11:J11)</f>
        <v>0</v>
      </c>
      <c r="L11" s="37"/>
      <c r="M11" s="78" t="str">
        <f ca="1">IF(V10=C10,"Si votre effectif diminue, alors le statut JD n'est pas appliquable. Se référer au cas classique ci-dessus.",IF(C14="non","Il peut être intéressant de considérer le recrutement d'un docteur qui sera pour la 1ère fois en CDI. Les docteurs sont des atouts pour la recherche et ceux embauchés pour la 1ere fois en CDI disposent d'avantages fiscaux particulièrement intéressants.",CONCATENATE("Sur 3 ans, en considérant que ",C18*100,"% du temps du salarié sera passé en R&amp;D et ",C19*100,"% en innovation, cela représente ",ROUND(Simulateur!K13/1000,0)," k€.
/!\ : Cela implique qu'il s'agisse du 1er CDI post doctorat du docteur, quelque soit son âge, et que l'effectif de R&amp;D n'a pas diminué. Si ces 2 conditions ne sont pas réunies, alors il faut considérer le cas classique.")))</f>
        <v>Sur 3 ans, en considérant que 0% du temps du salarié sera passé en R&amp;D et 0% en innovation, cela représente 0 k€.
/!\ : Cela implique qu'il s'agisse du 1er CDI post doctorat du docteur, quelque soit son âge, et que l'effectif de R&amp;D n'a pas diminué. Si ces 2 conditions ne sont pas réunies, alors il faut considérer le cas classique.</v>
      </c>
      <c r="N11" s="78"/>
      <c r="U11" s="24"/>
      <c r="V11" s="24"/>
      <c r="W11" s="24"/>
      <c r="X11" s="25"/>
      <c r="AC11" s="25"/>
    </row>
    <row r="12" spans="1:29" s="13" customFormat="1" ht="43.25" customHeight="1" thickBot="1" x14ac:dyDescent="0.6">
      <c r="A12" s="7" t="s">
        <v>17</v>
      </c>
      <c r="C12" s="52"/>
      <c r="E12" s="14"/>
      <c r="F12" s="10"/>
      <c r="G12" s="34" t="str">
        <f>IF(OR($C$4=$V$4,$C$6=$V$6),"Votre entreprise n'est pas éligible au CII","CII récupérable")</f>
        <v>CII récupérable</v>
      </c>
      <c r="H12" s="35">
        <f ca="1">IF(OR($C$4=$V$4,$C$6=$V$6),0,H10*0.3*$C$19)</f>
        <v>0</v>
      </c>
      <c r="I12" s="35">
        <f ca="1">IF(OR($C$4=$V$4,$C$6=$V$6),0,I10*0.3*$C$19)</f>
        <v>0</v>
      </c>
      <c r="J12" s="35">
        <f ca="1">IF(OR($C$4=$V$4,$C$6=$V$6),0,J10*0.3*$C$19)</f>
        <v>0</v>
      </c>
      <c r="K12" s="36">
        <f ca="1">SUM(H12:J12)</f>
        <v>0</v>
      </c>
      <c r="L12" s="43"/>
      <c r="M12" s="78"/>
      <c r="N12" s="78"/>
      <c r="U12" s="24"/>
      <c r="V12" s="24"/>
      <c r="W12" s="24"/>
      <c r="X12" s="25"/>
      <c r="AC12" s="25"/>
    </row>
    <row r="13" spans="1:29" ht="43.25" customHeight="1" x14ac:dyDescent="0.55000000000000004">
      <c r="A13" s="8"/>
      <c r="C13" s="58"/>
      <c r="E13" s="12"/>
      <c r="F13" s="13"/>
      <c r="G13" s="40" t="s">
        <v>19</v>
      </c>
      <c r="H13" s="41">
        <f ca="1">H10-H11-H12</f>
        <v>0</v>
      </c>
      <c r="I13" s="41">
        <f t="shared" ref="I13:J13" ca="1" si="1">I10-I11-I12</f>
        <v>0</v>
      </c>
      <c r="J13" s="41">
        <f t="shared" ca="1" si="1"/>
        <v>0</v>
      </c>
      <c r="K13" s="42">
        <f ca="1">SUM(H13:J13)</f>
        <v>0</v>
      </c>
      <c r="L13" s="37"/>
      <c r="M13" s="78"/>
      <c r="N13" s="78"/>
      <c r="P13" s="13"/>
    </row>
    <row r="14" spans="1:29" ht="43.25" customHeight="1" thickBot="1" x14ac:dyDescent="0.6">
      <c r="A14" s="7" t="s">
        <v>36</v>
      </c>
      <c r="C14" s="51"/>
      <c r="E14" s="12"/>
      <c r="F14" s="13"/>
      <c r="G14" s="28" t="s">
        <v>42</v>
      </c>
      <c r="H14" s="44"/>
      <c r="I14" s="44"/>
      <c r="J14" s="44"/>
      <c r="K14" s="43"/>
      <c r="L14" s="37"/>
      <c r="M14" s="38"/>
      <c r="N14" s="38"/>
      <c r="P14" s="13"/>
    </row>
    <row r="15" spans="1:29" ht="43.25" customHeight="1" x14ac:dyDescent="0.55000000000000004">
      <c r="A15" s="79" t="s">
        <v>54</v>
      </c>
      <c r="C15" s="58"/>
      <c r="E15" s="12"/>
      <c r="F15" s="13"/>
      <c r="G15" s="34" t="s">
        <v>40</v>
      </c>
      <c r="H15" s="35">
        <f>$C$12*1.4+IF($C$16&gt;0,$C$16,14000)-14000</f>
        <v>0</v>
      </c>
      <c r="I15" s="35">
        <f>$C$12*1.4+IF($C$16&gt;0,$C$16,14000)-14000</f>
        <v>0</v>
      </c>
      <c r="J15" s="35">
        <f>$C$12*1.4+IF($C$16&gt;0,$C$16,14000)-14000</f>
        <v>0</v>
      </c>
      <c r="K15" s="36">
        <f>SUM(H15:J15)</f>
        <v>0</v>
      </c>
      <c r="L15" s="37"/>
      <c r="M15" s="80" t="str">
        <f>IF(C18&lt;90%,"Nous attirons votre attention sur le fait qu'un doctorant Cifre doit consacrer son temps à son travail de R&amp;D uniquement. Nous utilisons donc par défaut une affectation à 90% en R&amp;D.","")</f>
        <v>Nous attirons votre attention sur le fait qu'un doctorant Cifre doit consacrer son temps à son travail de R&amp;D uniquement. Nous utilisons donc par défaut une affectation à 90% en R&amp;D.</v>
      </c>
      <c r="N15" s="80"/>
      <c r="P15" s="13"/>
      <c r="Q15" s="50"/>
      <c r="R15" s="50"/>
      <c r="S15" s="50"/>
      <c r="T15" s="50"/>
    </row>
    <row r="16" spans="1:29" ht="43.25" customHeight="1" thickBot="1" x14ac:dyDescent="0.6">
      <c r="A16" s="79"/>
      <c r="C16" s="52"/>
      <c r="E16" s="12"/>
      <c r="G16" s="39" t="s">
        <v>18</v>
      </c>
      <c r="H16" s="45">
        <f>(($C$12*1.4*MAX(90%,$C18))*1.43+IF($C$16&gt;0,$C$16,14000)-14000)*0.3</f>
        <v>0</v>
      </c>
      <c r="I16" s="45">
        <f t="shared" ref="I16:J16" si="2">(($C$12*1.4*MAX(90%,$C18))*1.43+IF($C$16&gt;0,$C$16,14000)-14000)*0.3</f>
        <v>0</v>
      </c>
      <c r="J16" s="45">
        <f t="shared" si="2"/>
        <v>0</v>
      </c>
      <c r="K16" s="36">
        <f>SUM(H16:J16)</f>
        <v>0</v>
      </c>
      <c r="L16" s="46"/>
      <c r="M16" s="80"/>
      <c r="N16" s="80"/>
      <c r="P16" s="13"/>
      <c r="Q16" s="50"/>
      <c r="R16" s="50"/>
      <c r="S16" s="50"/>
      <c r="T16" s="50"/>
      <c r="U16" s="24" t="s">
        <v>6</v>
      </c>
      <c r="V16" s="24" t="s">
        <v>13</v>
      </c>
      <c r="W16" s="24" t="s">
        <v>14</v>
      </c>
    </row>
    <row r="17" spans="1:22" ht="43.25" customHeight="1" x14ac:dyDescent="0.55000000000000004">
      <c r="A17" s="79"/>
      <c r="C17" s="58"/>
      <c r="E17" s="12"/>
      <c r="G17" s="66" t="s">
        <v>59</v>
      </c>
      <c r="H17" s="47"/>
      <c r="I17" s="47"/>
      <c r="J17" s="47"/>
      <c r="K17" s="48"/>
      <c r="L17" s="49"/>
      <c r="M17" s="81" t="str">
        <f>CONCATENATE("Sur 3 ans, sachant que le doctorant doit se consacrer à son travail de recherche, cela représente environ un coût de ",ROUND(Simulateur!K18/1000,0)," k€. 
Ce calcul considère des frais d'encadrement de ",IF(C16&gt;0,CONCATENATE(C16/1000,"k€"),"14k€ par an")," et une subvention ANRT annuelle de 14k€.")</f>
        <v>Sur 3 ans, sachant que le doctorant doit se consacrer à son travail de recherche, cela représente environ un coût de 0 k€. 
Ce calcul considère des frais d'encadrement de 14k€ par an et une subvention ANRT annuelle de 14k€.</v>
      </c>
      <c r="N17" s="81"/>
      <c r="P17" s="13"/>
      <c r="Q17" s="50"/>
      <c r="R17" s="50"/>
      <c r="S17" s="50"/>
      <c r="T17" s="50"/>
    </row>
    <row r="18" spans="1:22" ht="43.25" customHeight="1" thickBot="1" x14ac:dyDescent="0.6">
      <c r="A18" s="7" t="s">
        <v>9</v>
      </c>
      <c r="C18" s="53"/>
      <c r="E18" s="12"/>
      <c r="G18" s="40" t="s">
        <v>19</v>
      </c>
      <c r="H18" s="41">
        <f>H15-H16</f>
        <v>0</v>
      </c>
      <c r="I18" s="41">
        <f>I15-I16</f>
        <v>0</v>
      </c>
      <c r="J18" s="41">
        <f>J15-J16</f>
        <v>0</v>
      </c>
      <c r="K18" s="42">
        <f>SUM(H18:J18)</f>
        <v>0</v>
      </c>
      <c r="L18" s="46"/>
      <c r="M18" s="81"/>
      <c r="N18" s="81"/>
      <c r="O18" s="50"/>
      <c r="P18" s="13"/>
      <c r="Q18" s="50"/>
      <c r="R18" s="50"/>
      <c r="S18" s="50"/>
      <c r="T18" s="50"/>
      <c r="U18" s="24" t="s">
        <v>6</v>
      </c>
      <c r="V18" s="24" t="s">
        <v>13</v>
      </c>
    </row>
    <row r="19" spans="1:22" ht="43.25" customHeight="1" thickBot="1" x14ac:dyDescent="0.6">
      <c r="A19" s="7" t="s">
        <v>29</v>
      </c>
      <c r="C19" s="53"/>
      <c r="E19" s="12"/>
      <c r="G19" s="65" t="str">
        <f>IF(C8="oui","Note : la Cifre n'est pas compatible avec les exonérations JEI."," ")</f>
        <v xml:space="preserve"> </v>
      </c>
      <c r="H19" s="46"/>
      <c r="I19" s="46"/>
      <c r="J19" s="46"/>
      <c r="K19" s="46"/>
      <c r="L19" s="46"/>
      <c r="M19" s="61"/>
      <c r="N19" s="61"/>
      <c r="O19" s="16"/>
    </row>
    <row r="20" spans="1:22" ht="30" customHeight="1" x14ac:dyDescent="0.55000000000000004">
      <c r="A20" s="74" t="str">
        <f>IF(C18+C19&gt;1,"Attention, votre salarié travaille plus de 100% de son temps !",IF(C18+C19&gt;95%,"Attention, il se peut qu'il manque de temps pour d'autres activités hors RDI.",""))</f>
        <v/>
      </c>
      <c r="B20" s="74"/>
      <c r="C20" s="74"/>
      <c r="D20" s="74"/>
      <c r="E20" s="12"/>
      <c r="G20" s="77" t="s">
        <v>50</v>
      </c>
      <c r="H20" s="77"/>
      <c r="I20" s="77"/>
      <c r="J20" s="77"/>
      <c r="K20" s="77"/>
      <c r="L20" s="77"/>
      <c r="M20" s="77"/>
      <c r="N20" s="77"/>
      <c r="O20" s="16"/>
      <c r="U20" s="24" t="s">
        <v>15</v>
      </c>
    </row>
    <row r="21" spans="1:22" ht="34.25" customHeight="1" x14ac:dyDescent="0.55000000000000004">
      <c r="E21" s="12"/>
      <c r="G21" s="57"/>
      <c r="H21" s="57"/>
      <c r="I21" s="57"/>
      <c r="J21" s="57"/>
      <c r="K21" s="57"/>
      <c r="L21" s="57"/>
      <c r="M21" s="62" t="s">
        <v>24</v>
      </c>
      <c r="N21" s="57"/>
      <c r="O21" s="16"/>
    </row>
    <row r="22" spans="1:22" ht="14.45" customHeight="1" x14ac:dyDescent="0.55000000000000004">
      <c r="A22" s="9"/>
      <c r="B22" s="12"/>
      <c r="C22" s="11"/>
      <c r="D22" s="12"/>
      <c r="E22" s="12"/>
      <c r="G22" s="46"/>
      <c r="H22" s="46"/>
      <c r="I22" s="46"/>
      <c r="J22" s="46"/>
      <c r="K22" s="46"/>
      <c r="L22" s="46"/>
      <c r="M22" s="61"/>
      <c r="N22" s="61"/>
      <c r="O22" s="16"/>
    </row>
    <row r="23" spans="1:22" x14ac:dyDescent="0.55000000000000004">
      <c r="G23" s="46"/>
      <c r="H23" s="46"/>
      <c r="I23" s="46"/>
      <c r="J23" s="46"/>
      <c r="K23" s="46"/>
      <c r="M23" s="61"/>
      <c r="N23" s="61"/>
    </row>
    <row r="24" spans="1:22" x14ac:dyDescent="0.55000000000000004">
      <c r="G24" s="46"/>
      <c r="H24" s="46"/>
      <c r="I24" s="46"/>
      <c r="J24" s="46"/>
      <c r="K24" s="46"/>
      <c r="M24" s="61"/>
      <c r="N24" s="61"/>
    </row>
    <row r="25" spans="1:22" x14ac:dyDescent="0.55000000000000004">
      <c r="G25" s="46"/>
      <c r="H25" s="46"/>
      <c r="I25" s="46"/>
      <c r="J25" s="46"/>
      <c r="K25" s="46"/>
      <c r="M25" s="61"/>
      <c r="N25" s="61"/>
    </row>
  </sheetData>
  <sheetProtection algorithmName="SHA-512" hashValue="Lc3kX8Vhn43eJgUoVKvytD4Czq4cP3Z4HgceCM6gYUsl7CwJRHTKxXDD2tnbdUqj0+IriohMTD6Z3B9gmwh6XA==" saltValue="fsMyqhJkeZhscORkBxNWjg==" spinCount="100000" sheet="1" objects="1" scenarios="1"/>
  <mergeCells count="11">
    <mergeCell ref="M10:N10"/>
    <mergeCell ref="A20:D20"/>
    <mergeCell ref="T2:X2"/>
    <mergeCell ref="T1:X1"/>
    <mergeCell ref="G1:M2"/>
    <mergeCell ref="G20:N20"/>
    <mergeCell ref="M5:N8"/>
    <mergeCell ref="A15:A17"/>
    <mergeCell ref="M15:N16"/>
    <mergeCell ref="M17:N18"/>
    <mergeCell ref="M11:N13"/>
  </mergeCells>
  <conditionalFormatting sqref="A15 B16:C16">
    <cfRule type="expression" dxfId="8" priority="43">
      <formula>OR(#REF!="non",#REF!="")</formula>
    </cfRule>
  </conditionalFormatting>
  <conditionalFormatting sqref="A20">
    <cfRule type="expression" dxfId="7" priority="44">
      <formula>OR($C$18+$C$19&gt;95%)</formula>
    </cfRule>
  </conditionalFormatting>
  <conditionalFormatting sqref="G10:K13">
    <cfRule type="expression" dxfId="6" priority="35">
      <formula>OR($C$10=$V$10,$C$14="non")</formula>
    </cfRule>
  </conditionalFormatting>
  <conditionalFormatting sqref="G1:N9 G12:L13 P1:P5 G10:L10 G11:M11 P13:P18 G14:N17 G18:O21">
    <cfRule type="expression" dxfId="5" priority="49">
      <formula>OR($C$12="",$C$18="",($C$18+$C$19&gt;1))</formula>
    </cfRule>
  </conditionalFormatting>
  <conditionalFormatting sqref="H11:I12 K11:K12 I11:J13 H10:K10 H13:K13">
    <cfRule type="expression" dxfId="4" priority="36">
      <formula>$C$14="non"</formula>
    </cfRule>
  </conditionalFormatting>
  <conditionalFormatting sqref="H7:K7">
    <cfRule type="expression" dxfId="3" priority="3">
      <formula>OR($C$6="supérieur à 50 M€",$C$4="supérieur à 250")</formula>
    </cfRule>
  </conditionalFormatting>
  <conditionalFormatting sqref="H12:K12">
    <cfRule type="expression" dxfId="2" priority="2">
      <formula>OR($C$6="supérieur à 50 M€",$C$4="supérieur à 250")</formula>
    </cfRule>
  </conditionalFormatting>
  <conditionalFormatting sqref="M11 M14:N14">
    <cfRule type="expression" dxfId="1" priority="41">
      <formula>$C$14="non"</formula>
    </cfRule>
  </conditionalFormatting>
  <conditionalFormatting sqref="U20:W20">
    <cfRule type="expression" dxfId="0" priority="33">
      <formula>$G$25=$M$25</formula>
    </cfRule>
  </conditionalFormatting>
  <dataValidations count="9">
    <dataValidation type="whole" allowBlank="1" showInputMessage="1" showErrorMessage="1" errorTitle="Encadrement" error="Les montants d'encadrement de la thèse sont généralement de 14000€." promptTitle="Encadrement académique" prompt="Entrez un montant. Laissez vide si vous n'avez pas d'ordre d'idée du montant de cet encadrement." sqref="C16" xr:uid="{75CA5C09-257D-45BB-BD6F-FD732E1F2DAB}">
      <formula1>0</formula1>
      <formula2>500000</formula2>
    </dataValidation>
    <dataValidation type="list" allowBlank="1" showInputMessage="1" showErrorMessage="1" errorTitle="Contrat" error="Le contrat peut avoir une influence importante sur la simualtion. " promptTitle="Contrat" prompt="Le contrat peut avoir une influence importante sur la simulation. Sélectionnez votre réponse dans le menu déroulant." sqref="C14" xr:uid="{785D9DA2-E546-43F1-922B-DA7DE01CA0E7}">
      <formula1>$U$16:$W$16</formula1>
    </dataValidation>
    <dataValidation type="decimal" allowBlank="1" showInputMessage="1" showErrorMessage="1" errorTitle="Répartition du temps" error="Seul le temps passé à des travaux des R&amp;D ou d'innovation sont éligibles. Nous utilisons ici une affectation forfaitaire par simplification." promptTitle="Entrez un pourcentage" prompt="Entrez un pourcentage." sqref="C18:C19" xr:uid="{CC256BA9-573A-45AB-BD8F-B770CBB5FBE7}">
      <formula1>0</formula1>
      <formula2>1</formula2>
    </dataValidation>
    <dataValidation type="whole" allowBlank="1" showInputMessage="1" showErrorMessage="1" errorTitle="Salaire" error="Dans cette simulation, nous partons du principe que le salaire minimum est de 25 200€. Ce montant correspond au salaire minimal imposé par l'ANRT pour les doctorants Cifre." promptTitle="Entrez un montant" prompt="Dans cette simulation,  nous partons du principe que le salaire minimum est de 25 200€. Ce montant correspond au salaire minimal imposé par l'ANRT pour les doctorants Cifre." sqref="C12" xr:uid="{3B1A80CC-E716-4635-BB4D-A6AAC83A50C4}">
      <formula1>25200</formula1>
      <formula2>150000</formula2>
    </dataValidation>
    <dataValidation type="list" allowBlank="1" showInputMessage="1" showErrorMessage="1" errorTitle="JEI" error="Un simple oui ou non suffira. Si vous ne savez pas, considérez que non. :) " promptTitle="JEI" prompt="Sélectionnez votre réponse dans le menu déroulant." sqref="C8" xr:uid="{E0417205-7411-4B71-8AD9-AE86C7ACC175}">
      <formula1>$U$8:$V$8</formula1>
    </dataValidation>
    <dataValidation type="list" allowBlank="1" showInputMessage="1" showErrorMessage="1" errorTitle="Chiffre d'Affaires" error="Afin de simplifier le plus possible, nous avons réduit à plus ou moins de 50 millions d'euro de CA." promptTitle="Chiffre d'Affaires" prompt="Choisissez dans le menu déroulant entre plus ou moins de 50 millions d'euro de CA._x000a_" sqref="C6" xr:uid="{A665FCDE-CBD3-4573-A0B8-C1171F3C33F7}">
      <formula1>$U$6:$V$6</formula1>
    </dataValidation>
    <dataValidation type="list" allowBlank="1" showInputMessage="1" showErrorMessage="1" errorTitle="Nombre de salariés" error="Afin de simplifier l'outil le plus possible, nous avons réduit les choix à plus ou moins de 250 salariés." promptTitle="Nombre de salariés" prompt="Choisissez dans le menu déroulant si vous avez plus ou moins de 250 salariés." sqref="C4" xr:uid="{1DCCFD9D-CEDB-41C7-9DCB-60B80AF6770A}">
      <formula1>$U$4:$V$4</formula1>
    </dataValidation>
    <dataValidation type="whole" allowBlank="1" showInputMessage="1" showErrorMessage="1" errorTitle="Année de création" error="L'année doit être comprise entre 1900 et 2025." promptTitle="Entrez l'année de création" prompt="L'année doit être comprise entre 1900 et 2025." sqref="C2" xr:uid="{FF359EF4-1B8C-4727-B56F-BE8BED84D6AC}">
      <formula1>1900</formula1>
      <formula2>2025</formula2>
    </dataValidation>
    <dataValidation type="list" allowBlank="1" showInputMessage="1" showErrorMessage="1" errorTitle="Effectif" error="L'évolution de votre effectif a un impact sur le statut jeune docteur." promptTitle="Effectif R&amp;D" prompt="L'évolution de votre effectif a un impact sur le statut jeune docteur. Sélectionnez votre réponse dans le menu déroulant." sqref="C10" xr:uid="{CC7B92DC-5428-42AD-BE11-B6021B3865A8}">
      <formula1>$U$10:$X$10</formula1>
    </dataValidation>
  </dataValidations>
  <hyperlinks>
    <hyperlink ref="P4" location="'Quelques définitions'!A5" display="CIR" xr:uid="{C6F52F2B-0E00-46CC-8D11-76F83762A2B1}"/>
    <hyperlink ref="P5" location="'Quelques définitions'!A6" display="CII" xr:uid="{77369C46-1ECF-4E3A-8C67-0A4991AD53EB}"/>
    <hyperlink ref="P3" location="'Quelques définitions'!A7" display="JD" xr:uid="{C5C6EDD3-8630-4665-A0F8-059D57A05FF3}"/>
    <hyperlink ref="P2" location="'Quelques définitions'!A8" display="JEI" xr:uid="{5F8F1180-C959-4E10-90AC-BDBA7CAD5F9D}"/>
    <hyperlink ref="M21" r:id="rId1" xr:uid="{76001329-DF8F-4F6F-B63D-DD8524D4AD7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79674-4470-4FB9-824C-014C339A8D83}">
  <dimension ref="A2:C8"/>
  <sheetViews>
    <sheetView showGridLines="0" zoomScale="90" zoomScaleNormal="90" workbookViewId="0">
      <selection activeCell="C2" sqref="C2:C3"/>
    </sheetView>
  </sheetViews>
  <sheetFormatPr baseColWidth="10" defaultColWidth="10.6640625" defaultRowHeight="15.75" x14ac:dyDescent="0.55000000000000004"/>
  <cols>
    <col min="1" max="1" width="10.6640625" style="54"/>
    <col min="2" max="2" width="147.19921875" style="1" customWidth="1"/>
    <col min="3" max="3" width="25.1328125" style="1" customWidth="1"/>
    <col min="4" max="16384" width="10.6640625" style="1"/>
  </cols>
  <sheetData>
    <row r="2" spans="1:3" ht="20.65" x14ac:dyDescent="0.75">
      <c r="A2" s="82" t="s">
        <v>48</v>
      </c>
      <c r="B2" s="82"/>
      <c r="C2" s="83" t="s">
        <v>49</v>
      </c>
    </row>
    <row r="3" spans="1:3" ht="16.149999999999999" thickBot="1" x14ac:dyDescent="0.6">
      <c r="C3" s="84"/>
    </row>
    <row r="5" spans="1:3" ht="136.5" customHeight="1" x14ac:dyDescent="0.55000000000000004">
      <c r="A5" s="55" t="s">
        <v>43</v>
      </c>
      <c r="B5" s="56" t="s">
        <v>55</v>
      </c>
    </row>
    <row r="6" spans="1:3" ht="74.45" customHeight="1" x14ac:dyDescent="0.55000000000000004">
      <c r="A6" s="55" t="s">
        <v>44</v>
      </c>
      <c r="B6" s="56" t="s">
        <v>56</v>
      </c>
    </row>
    <row r="7" spans="1:3" ht="74.75" customHeight="1" x14ac:dyDescent="0.55000000000000004">
      <c r="A7" s="55" t="s">
        <v>45</v>
      </c>
      <c r="B7" s="56" t="s">
        <v>47</v>
      </c>
    </row>
    <row r="8" spans="1:3" ht="163.25" customHeight="1" x14ac:dyDescent="0.55000000000000004">
      <c r="A8" s="55" t="s">
        <v>46</v>
      </c>
      <c r="B8" s="56" t="s">
        <v>57</v>
      </c>
    </row>
  </sheetData>
  <sheetProtection algorithmName="SHA-512" hashValue="5cpiEvAD+7JQS5VkqCvst82KNm1i986HafyoXFxitSAUxu6RyAVF3gefjnXo1A0dtbxUeu8jIUa0uuUuO0BqNA==" saltValue="qhKch/nZHdSk23ABSchL7A==" spinCount="100000" sheet="1" objects="1" scenarios="1"/>
  <mergeCells count="2">
    <mergeCell ref="A2:B2"/>
    <mergeCell ref="C2:C3"/>
  </mergeCells>
  <hyperlinks>
    <hyperlink ref="C2" location="Simulateur!A1" display="retour au simulateur" xr:uid="{17AF2AC2-0285-40E8-80AE-363C0AD4CE1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D0F02-5D2C-4B54-AA51-C5B41CC58429}">
  <dimension ref="B7:I17"/>
  <sheetViews>
    <sheetView showGridLines="0" workbookViewId="0">
      <selection activeCell="B13" sqref="B13"/>
    </sheetView>
  </sheetViews>
  <sheetFormatPr baseColWidth="10" defaultColWidth="10.6640625" defaultRowHeight="15.75" x14ac:dyDescent="0.55000000000000004"/>
  <cols>
    <col min="1" max="1" width="10.6640625" style="1"/>
    <col min="2" max="13" width="13.33203125" style="1" customWidth="1"/>
    <col min="14" max="16384" width="10.6640625" style="1"/>
  </cols>
  <sheetData>
    <row r="7" spans="2:9" x14ac:dyDescent="0.55000000000000004">
      <c r="B7" s="21" t="s">
        <v>31</v>
      </c>
    </row>
    <row r="8" spans="2:9" x14ac:dyDescent="0.55000000000000004">
      <c r="B8" s="22" t="s">
        <v>33</v>
      </c>
    </row>
    <row r="9" spans="2:9" x14ac:dyDescent="0.55000000000000004">
      <c r="B9" s="22" t="s">
        <v>34</v>
      </c>
    </row>
    <row r="12" spans="2:9" ht="35.75" customHeight="1" x14ac:dyDescent="0.55000000000000004">
      <c r="B12" s="85" t="s">
        <v>51</v>
      </c>
      <c r="C12" s="85"/>
      <c r="D12" s="85"/>
      <c r="E12" s="85"/>
      <c r="F12" s="85"/>
      <c r="G12" s="85"/>
      <c r="H12" s="85"/>
      <c r="I12" s="85"/>
    </row>
    <row r="14" spans="2:9" x14ac:dyDescent="0.55000000000000004">
      <c r="B14" s="23" t="s">
        <v>32</v>
      </c>
    </row>
    <row r="15" spans="2:9" ht="27" x14ac:dyDescent="0.95">
      <c r="B15" s="18" t="s">
        <v>23</v>
      </c>
    </row>
    <row r="16" spans="2:9" x14ac:dyDescent="0.55000000000000004">
      <c r="B16" s="20" t="s">
        <v>24</v>
      </c>
    </row>
    <row r="17" spans="2:2" x14ac:dyDescent="0.55000000000000004">
      <c r="B17" s="19" t="s">
        <v>25</v>
      </c>
    </row>
  </sheetData>
  <sheetProtection algorithmName="SHA-512" hashValue="/ubyvN7hyg497nFic7DyeYLJJ8bTNaljjkmCYcpDjpjcPTOF4H6CbA9b0muLfr2ufl66vGCX+Mxa4SkWQQlMsw==" saltValue="uGG2FWwbwv2vvXU+iIfdEw==" spinCount="100000" sheet="1" objects="1" scenarios="1"/>
  <mergeCells count="1">
    <mergeCell ref="B12:I12"/>
  </mergeCells>
  <hyperlinks>
    <hyperlink ref="B16" r:id="rId1" xr:uid="{FECD670F-4EE3-48B9-81A4-91A77567F205}"/>
    <hyperlink ref="B17" r:id="rId2" xr:uid="{9273CE90-50BA-4708-BC68-13764AD5842C}"/>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Présentation</vt:lpstr>
      <vt:lpstr>Simulateur</vt:lpstr>
      <vt:lpstr>Quelques définitions</vt:lpstr>
      <vt:lpstr>Crédit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CAMACHO</dc:creator>
  <cp:lastModifiedBy>Sylvie CAMACHO</cp:lastModifiedBy>
  <dcterms:created xsi:type="dcterms:W3CDTF">2024-04-10T09:18:26Z</dcterms:created>
  <dcterms:modified xsi:type="dcterms:W3CDTF">2024-04-18T12:41:33Z</dcterms:modified>
</cp:coreProperties>
</file>